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15" windowHeight="13275" activeTab="3"/>
  </bookViews>
  <sheets>
    <sheet name="tinh hình von" sheetId="1" r:id="rId1"/>
    <sheet name="Năm 2022" sheetId="2" r:id="rId2"/>
    <sheet name="Năm 2023" sheetId="3" r:id="rId3"/>
    <sheet name="tổng" sheetId="4" r:id="rId4"/>
  </sheets>
  <definedNames/>
  <calcPr fullCalcOnLoad="1"/>
</workbook>
</file>

<file path=xl/sharedStrings.xml><?xml version="1.0" encoding="utf-8"?>
<sst xmlns="http://schemas.openxmlformats.org/spreadsheetml/2006/main" count="416" uniqueCount="118">
  <si>
    <t>TT</t>
  </si>
  <si>
    <t>Nội dung</t>
  </si>
  <si>
    <t>Tổng</t>
  </si>
  <si>
    <t>Vốn Trung ương</t>
  </si>
  <si>
    <t>Vốn NS huyện</t>
  </si>
  <si>
    <t>Vốn NS tỉnh</t>
  </si>
  <si>
    <t>I</t>
  </si>
  <si>
    <t>DỰ ÁN 1</t>
  </si>
  <si>
    <t>a</t>
  </si>
  <si>
    <t>b</t>
  </si>
  <si>
    <t>ĐTPT</t>
  </si>
  <si>
    <t xml:space="preserve"> SN</t>
  </si>
  <si>
    <t>SN</t>
  </si>
  <si>
    <t>II</t>
  </si>
  <si>
    <t>DỰ ÁN 2</t>
  </si>
  <si>
    <t>III</t>
  </si>
  <si>
    <t>DỰ ÁN 3</t>
  </si>
  <si>
    <t>DỰ ÁN 10</t>
  </si>
  <si>
    <t>X</t>
  </si>
  <si>
    <t>Kế hoạch vốn phân bổ (triệu đồng) năm 2022</t>
  </si>
  <si>
    <t>Vốn
 khác</t>
  </si>
  <si>
    <t>Tỷ lệ giải ngân (%)</t>
  </si>
  <si>
    <t>Vốn 
SN</t>
  </si>
  <si>
    <t>Vốn 
ĐTPT</t>
  </si>
  <si>
    <t>Vốn
 SN</t>
  </si>
  <si>
    <t>TỔNG CỘNG</t>
  </si>
  <si>
    <t>BÁO CÁO TIẾN ĐỘ THỰC HIỆN GIẢI NGÂN NGUỒN VỐN CHƯƠNG TRÌNH MỤC TIÊU QUỐC GIA PHÁT TRIỂN KINH TẾ - XÃ HỘI 
VÙNG ĐỒNG BÀO DÂN TỘC THIỂU SỐ VÀ MIỀN NÚI NĂM 2022</t>
  </si>
  <si>
    <t>BÁO CÁO TIẾN ĐỘ THỰC HIỆN GIẢI NGÂN NGUỒN VỐN CHƯƠNG TRÌNH MỤC TIÊU QUỐC GIA PHÁT TRIỂN KINH TẾ - XÃ HỘI 
VÙNG ĐỒNG BÀO DÂN TỘC THIỂU SỐ VÀ MIỀN NÚI NĂM 2023</t>
  </si>
  <si>
    <t>Kế hoạch vốn phân bổ (triệu đồng) năm 2023</t>
  </si>
  <si>
    <t>Nội dung số 2: Hỗ trợ nhà ở</t>
  </si>
  <si>
    <t>Tổng hợp Kế hoạch vốn và giải ngân CTMTQG</t>
  </si>
  <si>
    <t>Kế hoạch vốn</t>
  </si>
  <si>
    <t>Giải ngân</t>
  </si>
  <si>
    <t>Nguồn Đầu tư</t>
  </si>
  <si>
    <t>Nguồn SN</t>
  </si>
  <si>
    <t>TW</t>
  </si>
  <si>
    <t>Tỉnh</t>
  </si>
  <si>
    <t>Huyện</t>
  </si>
  <si>
    <t>DA 1</t>
  </si>
  <si>
    <t>ND số 2: Hỗ trợ nhà ở</t>
  </si>
  <si>
    <t>Xây nhà</t>
  </si>
  <si>
    <t>An Khương (6 căn)</t>
  </si>
  <si>
    <t>Tân Hưng(2 căn)</t>
  </si>
  <si>
    <t>Sửa nhà</t>
  </si>
  <si>
    <t>Tân Hiệp ( 2 căn)</t>
  </si>
  <si>
    <t>Minh Đức (1 căn)</t>
  </si>
  <si>
    <t>Thanh An (6 căn)</t>
  </si>
  <si>
    <t>An Khương (4 căn)</t>
  </si>
  <si>
    <t>Tân Hưng (3 căn)</t>
  </si>
  <si>
    <t>Phước An ( 4 căn)</t>
  </si>
  <si>
    <t>Nội dung số 4: Hỗ trợ nước sinh hoạt</t>
  </si>
  <si>
    <t>Nước tập trung</t>
  </si>
  <si>
    <t>tư luy</t>
  </si>
  <si>
    <t>Thanh An</t>
  </si>
  <si>
    <t>sóc dầm</t>
  </si>
  <si>
    <t>Nước phân tán (bồn)</t>
  </si>
  <si>
    <t>Xã Thanh An (6 hộ)</t>
  </si>
  <si>
    <t>Xã Tân Hưng (5 hộ)</t>
  </si>
  <si>
    <t>Xã Phước An (5 hộ)</t>
  </si>
  <si>
    <t>Xã An Khương (4 hộ)</t>
  </si>
  <si>
    <t>DA 6</t>
  </si>
  <si>
    <t>An Phú (5 căn)</t>
  </si>
  <si>
    <t>An Khương (8 căn)</t>
  </si>
  <si>
    <t>Thanh An ( 14 căn)</t>
  </si>
  <si>
    <t>Tân Hưng (19 căn)</t>
  </si>
  <si>
    <t>Phước A (01 căn)</t>
  </si>
  <si>
    <t>Tân Hiệp (4 căn)</t>
  </si>
  <si>
    <t>Minh Tâm ( 2 căn)</t>
  </si>
  <si>
    <t>Tân quan (1 căn)</t>
  </si>
  <si>
    <t>An Phú (2 căn)</t>
  </si>
  <si>
    <t>Phước An (4 căn)</t>
  </si>
  <si>
    <t>Thanh An ( 6 căn)</t>
  </si>
  <si>
    <t>Nội dung số 3: Hỗ trợ chuyển đổi nghề</t>
  </si>
  <si>
    <t>Con giống</t>
  </si>
  <si>
    <t>An Phú (7 hộ)</t>
  </si>
  <si>
    <t>An Khương (14 hộ)</t>
  </si>
  <si>
    <t>Thanh An ( 17 hộ)</t>
  </si>
  <si>
    <t>Minh Tâm (4 hộ)</t>
  </si>
  <si>
    <t>Tân Quan (6 hộ)</t>
  </si>
  <si>
    <t>Thanh An (9 hộ)</t>
  </si>
  <si>
    <t>Tân Hưng (3 hộ)</t>
  </si>
  <si>
    <t>Phước An (7 hộ)</t>
  </si>
  <si>
    <t>Minh Tâm ( 4 hộ)</t>
  </si>
  <si>
    <t>DA 5</t>
  </si>
  <si>
    <t>Tiểu DA 4: Đào tạo nâng cao năng lực cho công đồng</t>
  </si>
  <si>
    <t>Phòng Dân Tộc</t>
  </si>
  <si>
    <t>DA 10</t>
  </si>
  <si>
    <t>Tiểu DA 1-Nội dung số 2</t>
  </si>
  <si>
    <t>Tổng  cộng</t>
  </si>
  <si>
    <t>KH</t>
  </si>
  <si>
    <t>Đt</t>
  </si>
  <si>
    <t>Sn</t>
  </si>
  <si>
    <t>Giai ngân</t>
  </si>
  <si>
    <t>Tỷ lệ</t>
  </si>
  <si>
    <t>ND 4: Hỗ trợ nước sinh hoạt</t>
  </si>
  <si>
    <t>ND 2: Hỗ trợ nhà ở</t>
  </si>
  <si>
    <t>Nội dung 4: Hỗ trợ nước sinh hoạt</t>
  </si>
  <si>
    <t>Không</t>
  </si>
  <si>
    <t>DỰ ÁN 4</t>
  </si>
  <si>
    <t>DỰ ÁN 5</t>
  </si>
  <si>
    <t>DỰ ÁN 6</t>
  </si>
  <si>
    <t>DỰ ÁN 7</t>
  </si>
  <si>
    <t>IV</t>
  </si>
  <si>
    <t>V</t>
  </si>
  <si>
    <t>VI</t>
  </si>
  <si>
    <t>VII</t>
  </si>
  <si>
    <t>VIII</t>
  </si>
  <si>
    <t>IX</t>
  </si>
  <si>
    <t>DỰ ÁN 8</t>
  </si>
  <si>
    <t>DỰ ÁN 9</t>
  </si>
  <si>
    <t>UBND xã Thanh An</t>
  </si>
  <si>
    <t>UBND xã An Khương</t>
  </si>
  <si>
    <t>Vốn ĐTPT</t>
  </si>
  <si>
    <t>Vốn khác</t>
  </si>
  <si>
    <t>(Kỳ báo cáo: Từ ngày 25 tháng 8 năm 2023 Đến ngày 8 tháng 9 năm 2023)</t>
  </si>
  <si>
    <t>Nội dung số : Hỗ trợ chuyển đổi nghề</t>
  </si>
  <si>
    <t>UBND xã Tân Hiệp</t>
  </si>
  <si>
    <t>Kế quả giải ngân (triệu đồng) đến ngày 8 tháng 9 năm 2023.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</si>
</sst>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.000\ _₫_-;\-* #,##0.000\ _₫_-;_-* &quot;-&quot;??\ _₫_-;_-@_-"/>
    <numFmt numFmtId="173" formatCode="_-* #,##0.000\ _₫_-;\-* #,##0.000\ _₫_-;_-* &quot;-&quot;???\ _₫_-;_-@_-"/>
    <numFmt numFmtId="174" formatCode="_-* #,##0.0\ _₫_-;\-* #,##0.0\ _₫_-;_-* &quot;-&quot;??\ _₫_-;_-@_-"/>
    <numFmt numFmtId="175" formatCode="_-* #,##0.0\ _₫_-;\-* #,##0.0\ _₫_-;_-* &quot;-&quot;?\ _₫_-;_-@_-"/>
    <numFmt numFmtId="176" formatCode="_-* #,##0.000\ _₫_-;\-* #,##0.000\ _₫_-;_-* &quot;-&quot;?\ _₫_-;_-@_-"/>
    <numFmt numFmtId="177" formatCode="_-* #,##0\ _₫_-;\-* #,##0\ _₫_-;_-* &quot;-&quot;??\ _₫_-;_-@_-"/>
    <numFmt numFmtId="178" formatCode="_-* #,##0.00\ _₫_-;\-* #,##0.00\ _₫_-;_-* &quot;-&quot;???\ _₫_-;_-@_-"/>
    <numFmt numFmtId="179" formatCode="_-* #,##0.00\ _₫_-;\-* #,##0.00\ _₫_-;_-* &quot;-&quot;?\ _₫_-;_-@_-"/>
    <numFmt numFmtId="180" formatCode="_-* #,##0.0000\ _₫_-;\-* #,##0.0000\ _₫_-;_-* &quot;-&quot;??\ _₫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56" applyFont="1">
      <alignment/>
      <protection/>
    </xf>
    <xf numFmtId="0" fontId="50" fillId="0" borderId="0" xfId="56" applyFont="1">
      <alignment/>
      <protection/>
    </xf>
    <xf numFmtId="0" fontId="51" fillId="0" borderId="10" xfId="56" applyFont="1" applyBorder="1" applyAlignment="1">
      <alignment shrinkToFit="1"/>
      <protection/>
    </xf>
    <xf numFmtId="0" fontId="52" fillId="0" borderId="10" xfId="56" applyFont="1" applyBorder="1" applyAlignment="1">
      <alignment shrinkToFit="1"/>
      <protection/>
    </xf>
    <xf numFmtId="0" fontId="52" fillId="0" borderId="0" xfId="56" applyFont="1">
      <alignment/>
      <protection/>
    </xf>
    <xf numFmtId="0" fontId="50" fillId="0" borderId="10" xfId="56" applyFont="1" applyBorder="1" applyAlignment="1">
      <alignment horizontal="center"/>
      <protection/>
    </xf>
    <xf numFmtId="171" fontId="50" fillId="0" borderId="10" xfId="44" applyNumberFormat="1" applyFont="1" applyBorder="1" applyAlignment="1">
      <alignment horizontal="center" shrinkToFit="1"/>
    </xf>
    <xf numFmtId="172" fontId="50" fillId="0" borderId="10" xfId="44" applyNumberFormat="1" applyFont="1" applyBorder="1" applyAlignment="1">
      <alignment horizontal="center" shrinkToFit="1"/>
    </xf>
    <xf numFmtId="173" fontId="50" fillId="0" borderId="0" xfId="56" applyNumberFormat="1" applyFont="1">
      <alignment/>
      <protection/>
    </xf>
    <xf numFmtId="0" fontId="50" fillId="0" borderId="10" xfId="56" applyFont="1" applyBorder="1">
      <alignment/>
      <protection/>
    </xf>
    <xf numFmtId="171" fontId="50" fillId="0" borderId="10" xfId="44" applyNumberFormat="1" applyFont="1" applyBorder="1" applyAlignment="1">
      <alignment shrinkToFit="1"/>
    </xf>
    <xf numFmtId="172" fontId="50" fillId="0" borderId="10" xfId="44" applyNumberFormat="1" applyFont="1" applyBorder="1" applyAlignment="1">
      <alignment shrinkToFit="1"/>
    </xf>
    <xf numFmtId="0" fontId="51" fillId="0" borderId="10" xfId="56" applyFont="1" applyBorder="1">
      <alignment/>
      <protection/>
    </xf>
    <xf numFmtId="174" fontId="51" fillId="0" borderId="10" xfId="44" applyNumberFormat="1" applyFont="1" applyBorder="1" applyAlignment="1">
      <alignment shrinkToFit="1"/>
    </xf>
    <xf numFmtId="172" fontId="51" fillId="0" borderId="10" xfId="44" applyNumberFormat="1" applyFont="1" applyBorder="1" applyAlignment="1">
      <alignment shrinkToFit="1"/>
    </xf>
    <xf numFmtId="0" fontId="51" fillId="0" borderId="0" xfId="56" applyFont="1">
      <alignment/>
      <protection/>
    </xf>
    <xf numFmtId="171" fontId="51" fillId="0" borderId="0" xfId="56" applyNumberFormat="1" applyFont="1">
      <alignment/>
      <protection/>
    </xf>
    <xf numFmtId="0" fontId="52" fillId="0" borderId="10" xfId="56" applyFont="1" applyBorder="1">
      <alignment/>
      <protection/>
    </xf>
    <xf numFmtId="174" fontId="52" fillId="0" borderId="10" xfId="44" applyNumberFormat="1" applyFont="1" applyBorder="1" applyAlignment="1">
      <alignment shrinkToFit="1"/>
    </xf>
    <xf numFmtId="174" fontId="52" fillId="0" borderId="10" xfId="44" applyNumberFormat="1" applyFont="1" applyBorder="1" applyAlignment="1">
      <alignment horizontal="right" shrinkToFit="1"/>
    </xf>
    <xf numFmtId="174" fontId="50" fillId="0" borderId="10" xfId="44" applyNumberFormat="1" applyFont="1" applyBorder="1" applyAlignment="1">
      <alignment shrinkToFit="1"/>
    </xf>
    <xf numFmtId="172" fontId="49" fillId="0" borderId="10" xfId="44" applyNumberFormat="1" applyFont="1" applyBorder="1" applyAlignment="1">
      <alignment shrinkToFit="1"/>
    </xf>
    <xf numFmtId="172" fontId="52" fillId="0" borderId="10" xfId="44" applyNumberFormat="1" applyFont="1" applyBorder="1" applyAlignment="1">
      <alignment horizontal="right" shrinkToFit="1"/>
    </xf>
    <xf numFmtId="174" fontId="50" fillId="0" borderId="10" xfId="44" applyNumberFormat="1" applyFont="1" applyBorder="1" applyAlignment="1">
      <alignment horizontal="center" shrinkToFit="1"/>
    </xf>
    <xf numFmtId="171" fontId="52" fillId="0" borderId="0" xfId="56" applyNumberFormat="1" applyFont="1">
      <alignment/>
      <protection/>
    </xf>
    <xf numFmtId="0" fontId="50" fillId="0" borderId="11" xfId="56" applyFont="1" applyBorder="1" applyAlignment="1">
      <alignment/>
      <protection/>
    </xf>
    <xf numFmtId="171" fontId="52" fillId="0" borderId="10" xfId="44" applyNumberFormat="1" applyFont="1" applyBorder="1" applyAlignment="1">
      <alignment horizontal="right" shrinkToFit="1"/>
    </xf>
    <xf numFmtId="177" fontId="49" fillId="0" borderId="0" xfId="44" applyNumberFormat="1" applyFont="1" applyAlignment="1">
      <alignment/>
    </xf>
    <xf numFmtId="177" fontId="52" fillId="0" borderId="0" xfId="44" applyNumberFormat="1" applyFont="1" applyAlignment="1">
      <alignment/>
    </xf>
    <xf numFmtId="177" fontId="51" fillId="0" borderId="0" xfId="56" applyNumberFormat="1" applyFont="1">
      <alignment/>
      <protection/>
    </xf>
    <xf numFmtId="0" fontId="52" fillId="0" borderId="10" xfId="56" applyFont="1" applyBorder="1" applyAlignment="1">
      <alignment wrapText="1"/>
      <protection/>
    </xf>
    <xf numFmtId="43" fontId="49" fillId="0" borderId="10" xfId="44" applyNumberFormat="1" applyFont="1" applyBorder="1" applyAlignment="1">
      <alignment/>
    </xf>
    <xf numFmtId="171" fontId="52" fillId="0" borderId="10" xfId="44" applyNumberFormat="1" applyFont="1" applyBorder="1" applyAlignment="1">
      <alignment shrinkToFit="1"/>
    </xf>
    <xf numFmtId="172" fontId="49" fillId="0" borderId="10" xfId="44" applyNumberFormat="1" applyFont="1" applyBorder="1" applyAlignment="1">
      <alignment/>
    </xf>
    <xf numFmtId="171" fontId="50" fillId="0" borderId="0" xfId="56" applyNumberFormat="1" applyFont="1">
      <alignment/>
      <protection/>
    </xf>
    <xf numFmtId="174" fontId="51" fillId="0" borderId="10" xfId="44" applyNumberFormat="1" applyFont="1" applyBorder="1" applyAlignment="1">
      <alignment horizontal="center" shrinkToFit="1"/>
    </xf>
    <xf numFmtId="171" fontId="49" fillId="0" borderId="10" xfId="44" applyNumberFormat="1" applyFont="1" applyBorder="1" applyAlignment="1">
      <alignment/>
    </xf>
    <xf numFmtId="172" fontId="49" fillId="0" borderId="10" xfId="44" applyNumberFormat="1" applyFont="1" applyBorder="1" applyAlignment="1">
      <alignment horizontal="center" shrinkToFit="1"/>
    </xf>
    <xf numFmtId="172" fontId="52" fillId="0" borderId="10" xfId="44" applyNumberFormat="1" applyFont="1" applyBorder="1" applyAlignment="1">
      <alignment horizontal="center" shrinkToFit="1"/>
    </xf>
    <xf numFmtId="174" fontId="49" fillId="0" borderId="10" xfId="44" applyNumberFormat="1" applyFont="1" applyBorder="1" applyAlignment="1">
      <alignment horizontal="right" shrinkToFit="1"/>
    </xf>
    <xf numFmtId="171" fontId="49" fillId="0" borderId="10" xfId="44" applyNumberFormat="1" applyFont="1" applyBorder="1" applyAlignment="1">
      <alignment horizontal="right" shrinkToFit="1"/>
    </xf>
    <xf numFmtId="172" fontId="50" fillId="0" borderId="10" xfId="44" applyNumberFormat="1" applyFont="1" applyBorder="1" applyAlignment="1">
      <alignment horizontal="right" shrinkToFit="1"/>
    </xf>
    <xf numFmtId="0" fontId="49" fillId="0" borderId="10" xfId="56" applyFont="1" applyBorder="1">
      <alignment/>
      <protection/>
    </xf>
    <xf numFmtId="174" fontId="49" fillId="0" borderId="10" xfId="44" applyNumberFormat="1" applyFont="1" applyBorder="1" applyAlignment="1">
      <alignment shrinkToFit="1"/>
    </xf>
    <xf numFmtId="172" fontId="49" fillId="0" borderId="10" xfId="44" applyNumberFormat="1" applyFont="1" applyBorder="1" applyAlignment="1">
      <alignment horizontal="right" shrinkToFit="1"/>
    </xf>
    <xf numFmtId="172" fontId="51" fillId="0" borderId="10" xfId="44" applyNumberFormat="1" applyFont="1" applyBorder="1" applyAlignment="1">
      <alignment horizontal="center" shrinkToFit="1"/>
    </xf>
    <xf numFmtId="171" fontId="50" fillId="0" borderId="12" xfId="56" applyNumberFormat="1" applyFont="1" applyBorder="1">
      <alignment/>
      <protection/>
    </xf>
    <xf numFmtId="171" fontId="50" fillId="0" borderId="13" xfId="44" applyNumberFormat="1" applyFont="1" applyBorder="1" applyAlignment="1">
      <alignment shrinkToFit="1"/>
    </xf>
    <xf numFmtId="171" fontId="50" fillId="0" borderId="14" xfId="44" applyNumberFormat="1" applyFont="1" applyBorder="1" applyAlignment="1">
      <alignment shrinkToFit="1"/>
    </xf>
    <xf numFmtId="171" fontId="52" fillId="0" borderId="15" xfId="56" applyNumberFormat="1" applyFont="1" applyBorder="1" applyAlignment="1">
      <alignment horizontal="right"/>
      <protection/>
    </xf>
    <xf numFmtId="171" fontId="52" fillId="0" borderId="16" xfId="44" applyNumberFormat="1" applyFont="1" applyBorder="1" applyAlignment="1">
      <alignment shrinkToFit="1"/>
    </xf>
    <xf numFmtId="171" fontId="52" fillId="0" borderId="17" xfId="44" applyNumberFormat="1" applyFont="1" applyBorder="1" applyAlignment="1">
      <alignment shrinkToFit="1"/>
    </xf>
    <xf numFmtId="0" fontId="50" fillId="0" borderId="15" xfId="56" applyFont="1" applyBorder="1">
      <alignment/>
      <protection/>
    </xf>
    <xf numFmtId="172" fontId="50" fillId="0" borderId="16" xfId="44" applyNumberFormat="1" applyFont="1" applyBorder="1" applyAlignment="1">
      <alignment shrinkToFit="1"/>
    </xf>
    <xf numFmtId="172" fontId="50" fillId="0" borderId="17" xfId="44" applyNumberFormat="1" applyFont="1" applyBorder="1" applyAlignment="1">
      <alignment shrinkToFit="1"/>
    </xf>
    <xf numFmtId="0" fontId="50" fillId="0" borderId="0" xfId="56" applyFont="1" applyAlignment="1">
      <alignment horizontal="right"/>
      <protection/>
    </xf>
    <xf numFmtId="172" fontId="50" fillId="0" borderId="0" xfId="44" applyNumberFormat="1" applyFont="1" applyBorder="1" applyAlignment="1">
      <alignment shrinkToFit="1"/>
    </xf>
    <xf numFmtId="172" fontId="49" fillId="0" borderId="0" xfId="44" applyNumberFormat="1" applyFont="1" applyBorder="1" applyAlignment="1">
      <alignment shrinkToFit="1"/>
    </xf>
    <xf numFmtId="172" fontId="52" fillId="0" borderId="16" xfId="44" applyNumberFormat="1" applyFont="1" applyBorder="1" applyAlignment="1">
      <alignment shrinkToFit="1"/>
    </xf>
    <xf numFmtId="172" fontId="52" fillId="0" borderId="17" xfId="44" applyNumberFormat="1" applyFont="1" applyBorder="1" applyAlignment="1">
      <alignment shrinkToFit="1"/>
    </xf>
    <xf numFmtId="171" fontId="50" fillId="0" borderId="16" xfId="56" applyNumberFormat="1" applyFont="1" applyBorder="1">
      <alignment/>
      <protection/>
    </xf>
    <xf numFmtId="171" fontId="50" fillId="0" borderId="17" xfId="56" applyNumberFormat="1" applyFont="1" applyBorder="1">
      <alignment/>
      <protection/>
    </xf>
    <xf numFmtId="171" fontId="49" fillId="0" borderId="0" xfId="56" applyNumberFormat="1" applyFont="1">
      <alignment/>
      <protection/>
    </xf>
    <xf numFmtId="171" fontId="52" fillId="0" borderId="16" xfId="56" applyNumberFormat="1" applyFont="1" applyBorder="1">
      <alignment/>
      <protection/>
    </xf>
    <xf numFmtId="171" fontId="52" fillId="0" borderId="17" xfId="56" applyNumberFormat="1" applyFont="1" applyBorder="1">
      <alignment/>
      <protection/>
    </xf>
    <xf numFmtId="171" fontId="52" fillId="0" borderId="18" xfId="56" applyNumberFormat="1" applyFont="1" applyBorder="1" applyAlignment="1">
      <alignment horizontal="right"/>
      <protection/>
    </xf>
    <xf numFmtId="171" fontId="52" fillId="0" borderId="19" xfId="56" applyNumberFormat="1" applyFont="1" applyBorder="1">
      <alignment/>
      <protection/>
    </xf>
    <xf numFmtId="171" fontId="52" fillId="0" borderId="20" xfId="56" applyNumberFormat="1" applyFont="1" applyBorder="1">
      <alignment/>
      <protection/>
    </xf>
    <xf numFmtId="171" fontId="52" fillId="0" borderId="0" xfId="56" applyNumberFormat="1" applyFont="1" applyBorder="1" applyAlignment="1">
      <alignment horizontal="right"/>
      <protection/>
    </xf>
    <xf numFmtId="171" fontId="52" fillId="0" borderId="0" xfId="56" applyNumberFormat="1" applyFont="1" applyBorder="1">
      <alignment/>
      <protection/>
    </xf>
    <xf numFmtId="171" fontId="49" fillId="0" borderId="0" xfId="56" applyNumberFormat="1" applyFont="1" applyBorder="1">
      <alignment/>
      <protection/>
    </xf>
    <xf numFmtId="172" fontId="50" fillId="0" borderId="13" xfId="44" applyNumberFormat="1" applyFont="1" applyBorder="1" applyAlignment="1">
      <alignment shrinkToFit="1"/>
    </xf>
    <xf numFmtId="0" fontId="50" fillId="0" borderId="0" xfId="56" applyFont="1" applyBorder="1">
      <alignment/>
      <protection/>
    </xf>
    <xf numFmtId="0" fontId="49" fillId="0" borderId="0" xfId="56" applyFont="1" applyBorder="1">
      <alignment/>
      <protection/>
    </xf>
    <xf numFmtId="172" fontId="52" fillId="0" borderId="19" xfId="44" applyNumberFormat="1" applyFont="1" applyBorder="1" applyAlignment="1">
      <alignment shrinkToFit="1"/>
    </xf>
    <xf numFmtId="0" fontId="50" fillId="0" borderId="12" xfId="56" applyFont="1" applyBorder="1">
      <alignment/>
      <protection/>
    </xf>
    <xf numFmtId="0" fontId="50" fillId="0" borderId="21" xfId="56" applyFont="1" applyBorder="1">
      <alignment/>
      <protection/>
    </xf>
    <xf numFmtId="171" fontId="50" fillId="0" borderId="22" xfId="44" applyNumberFormat="1" applyFont="1" applyBorder="1" applyAlignment="1">
      <alignment shrinkToFit="1"/>
    </xf>
    <xf numFmtId="171" fontId="50" fillId="0" borderId="23" xfId="44" applyNumberFormat="1" applyFont="1" applyBorder="1" applyAlignment="1">
      <alignment shrinkToFit="1"/>
    </xf>
    <xf numFmtId="174" fontId="49" fillId="0" borderId="0" xfId="56" applyNumberFormat="1" applyFont="1">
      <alignment/>
      <protection/>
    </xf>
    <xf numFmtId="171" fontId="50" fillId="0" borderId="10" xfId="56" applyNumberFormat="1" applyFont="1" applyBorder="1">
      <alignment/>
      <protection/>
    </xf>
    <xf numFmtId="171" fontId="52" fillId="0" borderId="10" xfId="56" applyNumberFormat="1" applyFont="1" applyBorder="1" applyAlignment="1">
      <alignment horizontal="right"/>
      <protection/>
    </xf>
    <xf numFmtId="172" fontId="52" fillId="0" borderId="10" xfId="44" applyNumberFormat="1" applyFont="1" applyBorder="1" applyAlignment="1">
      <alignment shrinkToFit="1"/>
    </xf>
    <xf numFmtId="173" fontId="52" fillId="0" borderId="10" xfId="56" applyNumberFormat="1" applyFont="1" applyBorder="1">
      <alignment/>
      <protection/>
    </xf>
    <xf numFmtId="178" fontId="52" fillId="0" borderId="10" xfId="56" applyNumberFormat="1" applyFont="1" applyBorder="1">
      <alignment/>
      <protection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2" fillId="0" borderId="10" xfId="56" applyFont="1" applyBorder="1" applyAlignment="1">
      <alignment vertical="center"/>
      <protection/>
    </xf>
    <xf numFmtId="172" fontId="48" fillId="0" borderId="10" xfId="42" applyNumberFormat="1" applyFont="1" applyBorder="1" applyAlignment="1">
      <alignment vertical="center"/>
    </xf>
    <xf numFmtId="171" fontId="46" fillId="0" borderId="10" xfId="42" applyNumberFormat="1" applyFont="1" applyBorder="1" applyAlignment="1">
      <alignment horizontal="center" vertical="center"/>
    </xf>
    <xf numFmtId="171" fontId="46" fillId="0" borderId="10" xfId="42" applyNumberFormat="1" applyFont="1" applyBorder="1" applyAlignment="1">
      <alignment vertical="center"/>
    </xf>
    <xf numFmtId="171" fontId="48" fillId="0" borderId="10" xfId="42" applyNumberFormat="1" applyFont="1" applyBorder="1" applyAlignment="1">
      <alignment vertical="center"/>
    </xf>
    <xf numFmtId="171" fontId="53" fillId="0" borderId="10" xfId="42" applyNumberFormat="1" applyFont="1" applyBorder="1" applyAlignment="1">
      <alignment vertical="center"/>
    </xf>
    <xf numFmtId="0" fontId="54" fillId="0" borderId="10" xfId="0" applyFont="1" applyBorder="1" applyAlignment="1">
      <alignment horizontal="center" vertical="center" shrinkToFit="1"/>
    </xf>
    <xf numFmtId="0" fontId="54" fillId="0" borderId="10" xfId="0" applyFont="1" applyBorder="1" applyAlignment="1">
      <alignment vertical="center" shrinkToFit="1"/>
    </xf>
    <xf numFmtId="0" fontId="55" fillId="0" borderId="10" xfId="0" applyFont="1" applyBorder="1" applyAlignment="1">
      <alignment vertical="center" shrinkToFit="1"/>
    </xf>
    <xf numFmtId="171" fontId="56" fillId="0" borderId="10" xfId="42" applyNumberFormat="1" applyFont="1" applyBorder="1" applyAlignment="1">
      <alignment vertical="center" shrinkToFit="1"/>
    </xf>
    <xf numFmtId="172" fontId="53" fillId="0" borderId="10" xfId="42" applyNumberFormat="1" applyFont="1" applyBorder="1" applyAlignment="1">
      <alignment horizontal="right" vertical="center" shrinkToFit="1"/>
    </xf>
    <xf numFmtId="172" fontId="53" fillId="0" borderId="10" xfId="42" applyNumberFormat="1" applyFont="1" applyBorder="1" applyAlignment="1">
      <alignment vertical="center" shrinkToFit="1"/>
    </xf>
    <xf numFmtId="172" fontId="56" fillId="0" borderId="10" xfId="0" applyNumberFormat="1" applyFont="1" applyBorder="1" applyAlignment="1">
      <alignment vertical="center" shrinkToFit="1"/>
    </xf>
    <xf numFmtId="172" fontId="56" fillId="0" borderId="10" xfId="42" applyNumberFormat="1" applyFont="1" applyBorder="1" applyAlignment="1">
      <alignment vertical="center" shrinkToFit="1"/>
    </xf>
    <xf numFmtId="173" fontId="55" fillId="0" borderId="10" xfId="0" applyNumberFormat="1" applyFont="1" applyBorder="1" applyAlignment="1">
      <alignment vertical="center" shrinkToFit="1"/>
    </xf>
    <xf numFmtId="173" fontId="54" fillId="0" borderId="10" xfId="0" applyNumberFormat="1" applyFont="1" applyBorder="1" applyAlignment="1">
      <alignment vertical="center" shrinkToFit="1"/>
    </xf>
    <xf numFmtId="173" fontId="56" fillId="0" borderId="10" xfId="0" applyNumberFormat="1" applyFont="1" applyBorder="1" applyAlignment="1">
      <alignment vertical="center" shrinkToFit="1"/>
    </xf>
    <xf numFmtId="171" fontId="48" fillId="0" borderId="10" xfId="42" applyNumberFormat="1" applyFont="1" applyBorder="1" applyAlignment="1">
      <alignment vertical="center" shrinkToFit="1"/>
    </xf>
    <xf numFmtId="171" fontId="46" fillId="0" borderId="10" xfId="42" applyNumberFormat="1" applyFont="1" applyBorder="1" applyAlignment="1">
      <alignment vertical="center" shrinkToFit="1"/>
    </xf>
    <xf numFmtId="0" fontId="53" fillId="0" borderId="10" xfId="0" applyFont="1" applyBorder="1" applyAlignment="1">
      <alignment vertical="center" shrinkToFit="1"/>
    </xf>
    <xf numFmtId="0" fontId="46" fillId="0" borderId="0" xfId="0" applyFont="1" applyAlignment="1">
      <alignment vertical="center"/>
    </xf>
    <xf numFmtId="176" fontId="50" fillId="0" borderId="24" xfId="56" applyNumberFormat="1" applyFont="1" applyBorder="1" applyAlignment="1">
      <alignment shrinkToFit="1"/>
      <protection/>
    </xf>
    <xf numFmtId="172" fontId="55" fillId="0" borderId="10" xfId="42" applyNumberFormat="1" applyFont="1" applyBorder="1" applyAlignment="1">
      <alignment vertical="center" shrinkToFit="1"/>
    </xf>
    <xf numFmtId="172" fontId="54" fillId="0" borderId="10" xfId="0" applyNumberFormat="1" applyFont="1" applyBorder="1" applyAlignment="1">
      <alignment vertical="center" shrinkToFit="1"/>
    </xf>
    <xf numFmtId="173" fontId="54" fillId="0" borderId="10" xfId="0" applyNumberFormat="1" applyFont="1" applyBorder="1" applyAlignment="1">
      <alignment horizontal="center" vertical="center" shrinkToFit="1"/>
    </xf>
    <xf numFmtId="0" fontId="50" fillId="0" borderId="25" xfId="56" applyFont="1" applyBorder="1" applyAlignment="1">
      <alignment horizontal="center"/>
      <protection/>
    </xf>
    <xf numFmtId="0" fontId="50" fillId="0" borderId="10" xfId="56" applyFont="1" applyBorder="1" applyAlignment="1">
      <alignment horizontal="center"/>
      <protection/>
    </xf>
    <xf numFmtId="0" fontId="50" fillId="0" borderId="11" xfId="56" applyFont="1" applyBorder="1" applyAlignment="1">
      <alignment horizontal="center"/>
      <protection/>
    </xf>
    <xf numFmtId="0" fontId="50" fillId="0" borderId="24" xfId="56" applyFont="1" applyBorder="1" applyAlignment="1">
      <alignment horizontal="center"/>
      <protection/>
    </xf>
    <xf numFmtId="0" fontId="50" fillId="0" borderId="26" xfId="56" applyFont="1" applyBorder="1" applyAlignment="1">
      <alignment horizontal="center"/>
      <protection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78" sqref="G78"/>
    </sheetView>
  </sheetViews>
  <sheetFormatPr defaultColWidth="9.140625" defaultRowHeight="15"/>
  <cols>
    <col min="1" max="1" width="18.00390625" style="4" customWidth="1"/>
    <col min="2" max="2" width="9.57421875" style="5" customWidth="1"/>
    <col min="3" max="4" width="8.140625" style="4" customWidth="1"/>
    <col min="5" max="5" width="7.57421875" style="4" customWidth="1"/>
    <col min="6" max="6" width="8.140625" style="5" customWidth="1"/>
    <col min="7" max="7" width="7.140625" style="4" customWidth="1"/>
    <col min="8" max="8" width="7.28125" style="4" customWidth="1"/>
    <col min="9" max="9" width="6.8515625" style="4" customWidth="1"/>
    <col min="10" max="10" width="8.140625" style="5" customWidth="1"/>
    <col min="11" max="11" width="8.140625" style="4" customWidth="1"/>
    <col min="12" max="12" width="8.28125" style="4" customWidth="1"/>
    <col min="13" max="13" width="6.8515625" style="4" customWidth="1"/>
    <col min="14" max="14" width="8.140625" style="5" customWidth="1"/>
    <col min="15" max="17" width="8.140625" style="4" customWidth="1"/>
    <col min="18" max="18" width="9.140625" style="4" customWidth="1"/>
    <col min="19" max="19" width="18.140625" style="4" bestFit="1" customWidth="1"/>
    <col min="20" max="16384" width="9.140625" style="4" customWidth="1"/>
  </cols>
  <sheetData>
    <row r="1" ht="12">
      <c r="A1" s="4" t="s">
        <v>30</v>
      </c>
    </row>
    <row r="3" spans="1:17" ht="12">
      <c r="A3" s="121"/>
      <c r="B3" s="122" t="s">
        <v>31</v>
      </c>
      <c r="C3" s="123"/>
      <c r="D3" s="123"/>
      <c r="E3" s="123"/>
      <c r="F3" s="123"/>
      <c r="G3" s="123"/>
      <c r="H3" s="123"/>
      <c r="I3" s="124"/>
      <c r="J3" s="122" t="s">
        <v>32</v>
      </c>
      <c r="K3" s="123"/>
      <c r="L3" s="123"/>
      <c r="M3" s="123"/>
      <c r="N3" s="123"/>
      <c r="O3" s="123"/>
      <c r="P3" s="123"/>
      <c r="Q3" s="124"/>
    </row>
    <row r="4" spans="1:17" ht="12">
      <c r="A4" s="121"/>
      <c r="B4" s="122" t="s">
        <v>33</v>
      </c>
      <c r="C4" s="123"/>
      <c r="D4" s="123"/>
      <c r="E4" s="124"/>
      <c r="F4" s="122" t="s">
        <v>34</v>
      </c>
      <c r="G4" s="123"/>
      <c r="H4" s="123"/>
      <c r="I4" s="124"/>
      <c r="J4" s="122" t="s">
        <v>33</v>
      </c>
      <c r="K4" s="123"/>
      <c r="L4" s="123"/>
      <c r="M4" s="124"/>
      <c r="N4" s="122" t="s">
        <v>34</v>
      </c>
      <c r="O4" s="123"/>
      <c r="P4" s="123"/>
      <c r="Q4" s="124"/>
    </row>
    <row r="5" spans="1:17" s="8" customFormat="1" ht="12">
      <c r="A5" s="121"/>
      <c r="B5" s="6" t="s">
        <v>2</v>
      </c>
      <c r="C5" s="7" t="s">
        <v>35</v>
      </c>
      <c r="D5" s="7" t="s">
        <v>36</v>
      </c>
      <c r="E5" s="7" t="s">
        <v>37</v>
      </c>
      <c r="F5" s="6" t="s">
        <v>2</v>
      </c>
      <c r="G5" s="7" t="s">
        <v>35</v>
      </c>
      <c r="H5" s="7" t="s">
        <v>36</v>
      </c>
      <c r="I5" s="7" t="s">
        <v>37</v>
      </c>
      <c r="J5" s="6" t="s">
        <v>2</v>
      </c>
      <c r="K5" s="7" t="s">
        <v>35</v>
      </c>
      <c r="L5" s="7" t="s">
        <v>36</v>
      </c>
      <c r="M5" s="7" t="s">
        <v>37</v>
      </c>
      <c r="N5" s="6" t="s">
        <v>2</v>
      </c>
      <c r="O5" s="7" t="s">
        <v>35</v>
      </c>
      <c r="P5" s="7" t="s">
        <v>36</v>
      </c>
      <c r="Q5" s="7" t="s">
        <v>37</v>
      </c>
    </row>
    <row r="6" spans="1:19" s="5" customFormat="1" ht="12">
      <c r="A6" s="9">
        <v>2022</v>
      </c>
      <c r="B6" s="11">
        <f aca="true" t="shared" si="0" ref="B6:Q6">+B7+B31</f>
        <v>7060</v>
      </c>
      <c r="C6" s="11">
        <f t="shared" si="0"/>
        <v>6138</v>
      </c>
      <c r="D6" s="11">
        <f t="shared" si="0"/>
        <v>614</v>
      </c>
      <c r="E6" s="11">
        <f t="shared" si="0"/>
        <v>308</v>
      </c>
      <c r="F6" s="11">
        <f t="shared" si="0"/>
        <v>69</v>
      </c>
      <c r="G6" s="11">
        <f t="shared" si="0"/>
        <v>60</v>
      </c>
      <c r="H6" s="11">
        <f t="shared" si="0"/>
        <v>6</v>
      </c>
      <c r="I6" s="11">
        <f t="shared" si="0"/>
        <v>3</v>
      </c>
      <c r="J6" s="11">
        <f t="shared" si="0"/>
        <v>4892.434</v>
      </c>
      <c r="K6" s="11">
        <f t="shared" si="0"/>
        <v>4784.434</v>
      </c>
      <c r="L6" s="11">
        <f t="shared" si="0"/>
        <v>72</v>
      </c>
      <c r="M6" s="11">
        <f t="shared" si="0"/>
        <v>36</v>
      </c>
      <c r="N6" s="11">
        <f t="shared" si="0"/>
        <v>66.3</v>
      </c>
      <c r="O6" s="11">
        <f t="shared" si="0"/>
        <v>60</v>
      </c>
      <c r="P6" s="11">
        <f t="shared" si="0"/>
        <v>4.2</v>
      </c>
      <c r="Q6" s="11">
        <f t="shared" si="0"/>
        <v>2.1</v>
      </c>
      <c r="S6" s="12"/>
    </row>
    <row r="7" spans="1:17" s="5" customFormat="1" ht="12">
      <c r="A7" s="13" t="s">
        <v>38</v>
      </c>
      <c r="B7" s="15">
        <f>+B8+B19</f>
        <v>6808</v>
      </c>
      <c r="C7" s="15">
        <f aca="true" t="shared" si="1" ref="C7:Q7">+C8+C19</f>
        <v>5920</v>
      </c>
      <c r="D7" s="15">
        <f t="shared" si="1"/>
        <v>592</v>
      </c>
      <c r="E7" s="15">
        <f t="shared" si="1"/>
        <v>296</v>
      </c>
      <c r="F7" s="15">
        <f t="shared" si="1"/>
        <v>69</v>
      </c>
      <c r="G7" s="15">
        <f t="shared" si="1"/>
        <v>60</v>
      </c>
      <c r="H7" s="15">
        <f t="shared" si="1"/>
        <v>6</v>
      </c>
      <c r="I7" s="15">
        <f t="shared" si="1"/>
        <v>3</v>
      </c>
      <c r="J7" s="15">
        <f t="shared" si="1"/>
        <v>4892.434</v>
      </c>
      <c r="K7" s="15">
        <f t="shared" si="1"/>
        <v>4784.434</v>
      </c>
      <c r="L7" s="15">
        <f t="shared" si="1"/>
        <v>72</v>
      </c>
      <c r="M7" s="15">
        <f t="shared" si="1"/>
        <v>36</v>
      </c>
      <c r="N7" s="15">
        <f t="shared" si="1"/>
        <v>66.3</v>
      </c>
      <c r="O7" s="15">
        <f t="shared" si="1"/>
        <v>60</v>
      </c>
      <c r="P7" s="15">
        <f t="shared" si="1"/>
        <v>4.2</v>
      </c>
      <c r="Q7" s="15">
        <f t="shared" si="1"/>
        <v>2.1</v>
      </c>
    </row>
    <row r="8" spans="1:17" s="5" customFormat="1" ht="12">
      <c r="A8" s="13" t="s">
        <v>95</v>
      </c>
      <c r="B8" s="15">
        <f>+B9+B12</f>
        <v>828</v>
      </c>
      <c r="C8" s="15">
        <f aca="true" t="shared" si="2" ref="C8:Q8">+C9+C12</f>
        <v>720</v>
      </c>
      <c r="D8" s="15">
        <f t="shared" si="2"/>
        <v>72</v>
      </c>
      <c r="E8" s="15">
        <f t="shared" si="2"/>
        <v>36</v>
      </c>
      <c r="F8" s="15">
        <f t="shared" si="2"/>
        <v>0</v>
      </c>
      <c r="G8" s="15">
        <f t="shared" si="2"/>
        <v>0</v>
      </c>
      <c r="H8" s="15">
        <f t="shared" si="2"/>
        <v>0</v>
      </c>
      <c r="I8" s="15">
        <f t="shared" si="2"/>
        <v>0</v>
      </c>
      <c r="J8" s="15">
        <f t="shared" si="2"/>
        <v>828</v>
      </c>
      <c r="K8" s="15">
        <f t="shared" si="2"/>
        <v>720</v>
      </c>
      <c r="L8" s="15">
        <f t="shared" si="2"/>
        <v>72</v>
      </c>
      <c r="M8" s="15">
        <f t="shared" si="2"/>
        <v>36</v>
      </c>
      <c r="N8" s="15">
        <f t="shared" si="2"/>
        <v>0</v>
      </c>
      <c r="O8" s="15">
        <f t="shared" si="2"/>
        <v>0</v>
      </c>
      <c r="P8" s="15">
        <f t="shared" si="2"/>
        <v>0</v>
      </c>
      <c r="Q8" s="15">
        <f t="shared" si="2"/>
        <v>0</v>
      </c>
    </row>
    <row r="9" spans="1:19" s="19" customFormat="1" ht="12">
      <c r="A9" s="16" t="s">
        <v>40</v>
      </c>
      <c r="B9" s="18">
        <f>+SUM(B10:B11)</f>
        <v>368</v>
      </c>
      <c r="C9" s="18">
        <f aca="true" t="shared" si="3" ref="C9:Q9">+SUM(C10:C11)</f>
        <v>320</v>
      </c>
      <c r="D9" s="18">
        <f t="shared" si="3"/>
        <v>32</v>
      </c>
      <c r="E9" s="18">
        <f t="shared" si="3"/>
        <v>16</v>
      </c>
      <c r="F9" s="18">
        <f t="shared" si="3"/>
        <v>0</v>
      </c>
      <c r="G9" s="18">
        <f t="shared" si="3"/>
        <v>0</v>
      </c>
      <c r="H9" s="18">
        <f t="shared" si="3"/>
        <v>0</v>
      </c>
      <c r="I9" s="18">
        <f t="shared" si="3"/>
        <v>0</v>
      </c>
      <c r="J9" s="18">
        <f t="shared" si="3"/>
        <v>368</v>
      </c>
      <c r="K9" s="18">
        <f t="shared" si="3"/>
        <v>320</v>
      </c>
      <c r="L9" s="18">
        <f t="shared" si="3"/>
        <v>32</v>
      </c>
      <c r="M9" s="18">
        <f t="shared" si="3"/>
        <v>16</v>
      </c>
      <c r="N9" s="18">
        <f t="shared" si="3"/>
        <v>0</v>
      </c>
      <c r="O9" s="18">
        <f t="shared" si="3"/>
        <v>0</v>
      </c>
      <c r="P9" s="18">
        <f t="shared" si="3"/>
        <v>0</v>
      </c>
      <c r="Q9" s="18">
        <f t="shared" si="3"/>
        <v>0</v>
      </c>
      <c r="S9" s="20"/>
    </row>
    <row r="10" spans="1:19" s="8" customFormat="1" ht="12">
      <c r="A10" s="21" t="s">
        <v>41</v>
      </c>
      <c r="B10" s="22">
        <f>+SUM(C10:E10)</f>
        <v>276</v>
      </c>
      <c r="C10" s="23">
        <v>240</v>
      </c>
      <c r="D10" s="23">
        <v>24</v>
      </c>
      <c r="E10" s="23">
        <v>12</v>
      </c>
      <c r="F10" s="24"/>
      <c r="G10" s="23"/>
      <c r="H10" s="23"/>
      <c r="I10" s="23"/>
      <c r="J10" s="25">
        <f>+SUM(K10:M10)</f>
        <v>276</v>
      </c>
      <c r="K10" s="26">
        <v>240</v>
      </c>
      <c r="L10" s="23">
        <v>24</v>
      </c>
      <c r="M10" s="23">
        <v>12</v>
      </c>
      <c r="N10" s="27"/>
      <c r="O10" s="23"/>
      <c r="P10" s="23"/>
      <c r="Q10" s="23"/>
      <c r="S10" s="28"/>
    </row>
    <row r="11" spans="1:17" s="8" customFormat="1" ht="12">
      <c r="A11" s="21" t="s">
        <v>42</v>
      </c>
      <c r="B11" s="22">
        <f>+SUM(C11:E11)</f>
        <v>92</v>
      </c>
      <c r="C11" s="23">
        <v>80</v>
      </c>
      <c r="D11" s="23">
        <v>8</v>
      </c>
      <c r="E11" s="23">
        <v>4</v>
      </c>
      <c r="F11" s="24"/>
      <c r="G11" s="23"/>
      <c r="H11" s="23"/>
      <c r="I11" s="23"/>
      <c r="J11" s="25">
        <f>+SUM(K11:M11)</f>
        <v>92</v>
      </c>
      <c r="K11" s="26">
        <v>80</v>
      </c>
      <c r="L11" s="23">
        <v>8</v>
      </c>
      <c r="M11" s="23">
        <v>4</v>
      </c>
      <c r="N11" s="27"/>
      <c r="O11" s="23"/>
      <c r="P11" s="23"/>
      <c r="Q11" s="23"/>
    </row>
    <row r="12" spans="1:17" s="19" customFormat="1" ht="12">
      <c r="A12" s="16" t="s">
        <v>43</v>
      </c>
      <c r="B12" s="18">
        <f>+SUM(B13:B18)</f>
        <v>460</v>
      </c>
      <c r="C12" s="18">
        <f aca="true" t="shared" si="4" ref="C12:Q12">+SUM(C13:C18)</f>
        <v>400</v>
      </c>
      <c r="D12" s="18">
        <f t="shared" si="4"/>
        <v>40</v>
      </c>
      <c r="E12" s="18">
        <f t="shared" si="4"/>
        <v>20</v>
      </c>
      <c r="F12" s="18">
        <f t="shared" si="4"/>
        <v>0</v>
      </c>
      <c r="G12" s="18">
        <f t="shared" si="4"/>
        <v>0</v>
      </c>
      <c r="H12" s="18">
        <f t="shared" si="4"/>
        <v>0</v>
      </c>
      <c r="I12" s="18">
        <f t="shared" si="4"/>
        <v>0</v>
      </c>
      <c r="J12" s="18">
        <f t="shared" si="4"/>
        <v>460</v>
      </c>
      <c r="K12" s="18">
        <f t="shared" si="4"/>
        <v>400</v>
      </c>
      <c r="L12" s="18">
        <f t="shared" si="4"/>
        <v>40</v>
      </c>
      <c r="M12" s="18">
        <f t="shared" si="4"/>
        <v>20</v>
      </c>
      <c r="N12" s="18">
        <f t="shared" si="4"/>
        <v>0</v>
      </c>
      <c r="O12" s="18">
        <f t="shared" si="4"/>
        <v>0</v>
      </c>
      <c r="P12" s="18">
        <f t="shared" si="4"/>
        <v>0</v>
      </c>
      <c r="Q12" s="18">
        <f t="shared" si="4"/>
        <v>0</v>
      </c>
    </row>
    <row r="13" spans="1:17" s="8" customFormat="1" ht="12">
      <c r="A13" s="21" t="s">
        <v>44</v>
      </c>
      <c r="B13" s="22">
        <f aca="true" t="shared" si="5" ref="B13:B21">+SUM(C13:E13)</f>
        <v>46</v>
      </c>
      <c r="C13" s="23">
        <v>40</v>
      </c>
      <c r="D13" s="23">
        <v>4</v>
      </c>
      <c r="E13" s="23">
        <v>2</v>
      </c>
      <c r="F13" s="24"/>
      <c r="G13" s="23"/>
      <c r="H13" s="23"/>
      <c r="I13" s="23"/>
      <c r="J13" s="25">
        <f aca="true" t="shared" si="6" ref="J13:J18">+SUM(K13:M13)</f>
        <v>46</v>
      </c>
      <c r="K13" s="26">
        <v>40</v>
      </c>
      <c r="L13" s="23">
        <v>4</v>
      </c>
      <c r="M13" s="23">
        <v>2</v>
      </c>
      <c r="N13" s="27"/>
      <c r="O13" s="23"/>
      <c r="P13" s="23"/>
      <c r="Q13" s="23"/>
    </row>
    <row r="14" spans="1:17" s="8" customFormat="1" ht="12">
      <c r="A14" s="21" t="s">
        <v>45</v>
      </c>
      <c r="B14" s="22">
        <f t="shared" si="5"/>
        <v>23</v>
      </c>
      <c r="C14" s="23">
        <v>20</v>
      </c>
      <c r="D14" s="23">
        <v>2</v>
      </c>
      <c r="E14" s="23">
        <v>1</v>
      </c>
      <c r="F14" s="24"/>
      <c r="G14" s="23"/>
      <c r="H14" s="23"/>
      <c r="I14" s="23"/>
      <c r="J14" s="25">
        <f t="shared" si="6"/>
        <v>23</v>
      </c>
      <c r="K14" s="26">
        <v>20</v>
      </c>
      <c r="L14" s="23">
        <v>2</v>
      </c>
      <c r="M14" s="23">
        <v>1</v>
      </c>
      <c r="N14" s="27"/>
      <c r="O14" s="23"/>
      <c r="P14" s="23"/>
      <c r="Q14" s="23"/>
    </row>
    <row r="15" spans="1:17" s="8" customFormat="1" ht="12">
      <c r="A15" s="21" t="s">
        <v>46</v>
      </c>
      <c r="B15" s="22">
        <f t="shared" si="5"/>
        <v>138</v>
      </c>
      <c r="C15" s="23">
        <v>120</v>
      </c>
      <c r="D15" s="23">
        <v>12</v>
      </c>
      <c r="E15" s="23">
        <v>6</v>
      </c>
      <c r="F15" s="24"/>
      <c r="G15" s="23"/>
      <c r="H15" s="23"/>
      <c r="I15" s="23"/>
      <c r="J15" s="25">
        <f t="shared" si="6"/>
        <v>138</v>
      </c>
      <c r="K15" s="26">
        <v>120</v>
      </c>
      <c r="L15" s="23">
        <v>12</v>
      </c>
      <c r="M15" s="23">
        <v>6</v>
      </c>
      <c r="N15" s="27"/>
      <c r="O15" s="23"/>
      <c r="P15" s="23"/>
      <c r="Q15" s="23"/>
    </row>
    <row r="16" spans="1:17" s="8" customFormat="1" ht="12">
      <c r="A16" s="21" t="s">
        <v>47</v>
      </c>
      <c r="B16" s="22">
        <f t="shared" si="5"/>
        <v>92</v>
      </c>
      <c r="C16" s="23">
        <v>80</v>
      </c>
      <c r="D16" s="23">
        <v>8</v>
      </c>
      <c r="E16" s="23">
        <v>4</v>
      </c>
      <c r="F16" s="24"/>
      <c r="G16" s="23"/>
      <c r="H16" s="23"/>
      <c r="I16" s="23"/>
      <c r="J16" s="25">
        <f t="shared" si="6"/>
        <v>92</v>
      </c>
      <c r="K16" s="26">
        <v>80</v>
      </c>
      <c r="L16" s="23">
        <v>8</v>
      </c>
      <c r="M16" s="23">
        <v>4</v>
      </c>
      <c r="N16" s="27"/>
      <c r="O16" s="23"/>
      <c r="P16" s="23"/>
      <c r="Q16" s="23"/>
    </row>
    <row r="17" spans="1:17" s="8" customFormat="1" ht="12">
      <c r="A17" s="21" t="s">
        <v>48</v>
      </c>
      <c r="B17" s="22">
        <f t="shared" si="5"/>
        <v>69</v>
      </c>
      <c r="C17" s="23">
        <v>60</v>
      </c>
      <c r="D17" s="23">
        <v>6</v>
      </c>
      <c r="E17" s="23">
        <v>3</v>
      </c>
      <c r="F17" s="24"/>
      <c r="G17" s="23"/>
      <c r="H17" s="23"/>
      <c r="I17" s="23"/>
      <c r="J17" s="25">
        <f t="shared" si="6"/>
        <v>69</v>
      </c>
      <c r="K17" s="26">
        <v>60</v>
      </c>
      <c r="L17" s="23">
        <v>6</v>
      </c>
      <c r="M17" s="23">
        <v>3</v>
      </c>
      <c r="N17" s="27"/>
      <c r="O17" s="23"/>
      <c r="P17" s="23"/>
      <c r="Q17" s="23"/>
    </row>
    <row r="18" spans="1:17" s="8" customFormat="1" ht="12">
      <c r="A18" s="21" t="s">
        <v>49</v>
      </c>
      <c r="B18" s="22">
        <f t="shared" si="5"/>
        <v>92</v>
      </c>
      <c r="C18" s="23">
        <v>80</v>
      </c>
      <c r="D18" s="23">
        <v>8</v>
      </c>
      <c r="E18" s="23">
        <v>4</v>
      </c>
      <c r="F18" s="24"/>
      <c r="G18" s="23"/>
      <c r="H18" s="23"/>
      <c r="I18" s="23"/>
      <c r="J18" s="25">
        <f t="shared" si="6"/>
        <v>92</v>
      </c>
      <c r="K18" s="26">
        <v>80</v>
      </c>
      <c r="L18" s="23">
        <v>8</v>
      </c>
      <c r="M18" s="23">
        <v>4</v>
      </c>
      <c r="N18" s="27"/>
      <c r="O18" s="23"/>
      <c r="P18" s="23"/>
      <c r="Q18" s="23"/>
    </row>
    <row r="19" spans="1:17" s="8" customFormat="1" ht="12">
      <c r="A19" s="29" t="s">
        <v>94</v>
      </c>
      <c r="B19" s="116">
        <f>+B20+B26</f>
        <v>5980</v>
      </c>
      <c r="C19" s="116">
        <f aca="true" t="shared" si="7" ref="C19:Q19">+C20+C26</f>
        <v>5200</v>
      </c>
      <c r="D19" s="116">
        <f t="shared" si="7"/>
        <v>520</v>
      </c>
      <c r="E19" s="116">
        <f t="shared" si="7"/>
        <v>260</v>
      </c>
      <c r="F19" s="116">
        <f t="shared" si="7"/>
        <v>69</v>
      </c>
      <c r="G19" s="116">
        <f t="shared" si="7"/>
        <v>60</v>
      </c>
      <c r="H19" s="116">
        <f t="shared" si="7"/>
        <v>6</v>
      </c>
      <c r="I19" s="116">
        <f t="shared" si="7"/>
        <v>3</v>
      </c>
      <c r="J19" s="116">
        <f t="shared" si="7"/>
        <v>4064.434</v>
      </c>
      <c r="K19" s="116">
        <f t="shared" si="7"/>
        <v>4064.434</v>
      </c>
      <c r="L19" s="116">
        <f t="shared" si="7"/>
        <v>0</v>
      </c>
      <c r="M19" s="116">
        <f t="shared" si="7"/>
        <v>0</v>
      </c>
      <c r="N19" s="116">
        <f t="shared" si="7"/>
        <v>66.3</v>
      </c>
      <c r="O19" s="116">
        <f t="shared" si="7"/>
        <v>60</v>
      </c>
      <c r="P19" s="116">
        <f t="shared" si="7"/>
        <v>4.2</v>
      </c>
      <c r="Q19" s="116">
        <f t="shared" si="7"/>
        <v>2.1</v>
      </c>
    </row>
    <row r="20" spans="1:19" s="5" customFormat="1" ht="12">
      <c r="A20" s="13" t="s">
        <v>51</v>
      </c>
      <c r="B20" s="15">
        <f aca="true" t="shared" si="8" ref="B20:I20">+SUM(B21:B25)</f>
        <v>5980</v>
      </c>
      <c r="C20" s="15">
        <f t="shared" si="8"/>
        <v>5200</v>
      </c>
      <c r="D20" s="15">
        <f t="shared" si="8"/>
        <v>520</v>
      </c>
      <c r="E20" s="15">
        <f t="shared" si="8"/>
        <v>260</v>
      </c>
      <c r="F20" s="15">
        <f t="shared" si="8"/>
        <v>0</v>
      </c>
      <c r="G20" s="15">
        <f t="shared" si="8"/>
        <v>0</v>
      </c>
      <c r="H20" s="15">
        <f t="shared" si="8"/>
        <v>0</v>
      </c>
      <c r="I20" s="15">
        <f t="shared" si="8"/>
        <v>0</v>
      </c>
      <c r="J20" s="15">
        <f aca="true" t="shared" si="9" ref="J20:Q20">+SUM(J21:J25)</f>
        <v>4064.434</v>
      </c>
      <c r="K20" s="15">
        <f t="shared" si="9"/>
        <v>4064.434</v>
      </c>
      <c r="L20" s="15">
        <f t="shared" si="9"/>
        <v>0</v>
      </c>
      <c r="M20" s="15">
        <f t="shared" si="9"/>
        <v>0</v>
      </c>
      <c r="N20" s="15">
        <f t="shared" si="9"/>
        <v>0</v>
      </c>
      <c r="O20" s="15">
        <f t="shared" si="9"/>
        <v>0</v>
      </c>
      <c r="P20" s="15">
        <f t="shared" si="9"/>
        <v>0</v>
      </c>
      <c r="Q20" s="15">
        <f t="shared" si="9"/>
        <v>0</v>
      </c>
      <c r="R20" s="31" t="s">
        <v>52</v>
      </c>
      <c r="S20" s="31">
        <v>1996580389</v>
      </c>
    </row>
    <row r="21" spans="1:19" s="8" customFormat="1" ht="12">
      <c r="A21" s="21" t="s">
        <v>53</v>
      </c>
      <c r="B21" s="22">
        <f t="shared" si="5"/>
        <v>5980</v>
      </c>
      <c r="C21" s="23">
        <v>5200</v>
      </c>
      <c r="D21" s="23">
        <v>520</v>
      </c>
      <c r="E21" s="23">
        <v>260</v>
      </c>
      <c r="F21" s="24"/>
      <c r="G21" s="23"/>
      <c r="H21" s="23"/>
      <c r="I21" s="23"/>
      <c r="J21" s="15">
        <f>+SUM(K21:M21)</f>
        <v>1200</v>
      </c>
      <c r="K21" s="26">
        <v>1200</v>
      </c>
      <c r="L21" s="23"/>
      <c r="M21" s="23"/>
      <c r="N21" s="27"/>
      <c r="O21" s="23"/>
      <c r="P21" s="23"/>
      <c r="Q21" s="23"/>
      <c r="R21" s="32" t="s">
        <v>54</v>
      </c>
      <c r="S21" s="32">
        <v>2067854423</v>
      </c>
    </row>
    <row r="22" spans="1:19" s="8" customFormat="1" ht="12">
      <c r="A22" s="21"/>
      <c r="B22" s="22"/>
      <c r="C22" s="23"/>
      <c r="D22" s="23"/>
      <c r="E22" s="23"/>
      <c r="F22" s="24"/>
      <c r="G22" s="23"/>
      <c r="H22" s="23"/>
      <c r="I22" s="23"/>
      <c r="J22" s="25">
        <f>+SUM(K22:M22)</f>
        <v>265.581</v>
      </c>
      <c r="K22" s="26">
        <v>265.581</v>
      </c>
      <c r="L22" s="23"/>
      <c r="M22" s="23"/>
      <c r="N22" s="27"/>
      <c r="O22" s="23"/>
      <c r="P22" s="23"/>
      <c r="Q22" s="23"/>
      <c r="S22" s="33">
        <f>SUM(S20:S21)</f>
        <v>4064434812</v>
      </c>
    </row>
    <row r="23" spans="1:17" s="8" customFormat="1" ht="12">
      <c r="A23" s="21"/>
      <c r="B23" s="22"/>
      <c r="C23" s="23"/>
      <c r="D23" s="23"/>
      <c r="E23" s="23"/>
      <c r="F23" s="24"/>
      <c r="G23" s="23"/>
      <c r="H23" s="23"/>
      <c r="I23" s="23"/>
      <c r="J23" s="25">
        <f>+SUM(K23:M23)</f>
        <v>1276</v>
      </c>
      <c r="K23" s="26">
        <v>1276</v>
      </c>
      <c r="L23" s="23"/>
      <c r="M23" s="23"/>
      <c r="N23" s="27"/>
      <c r="O23" s="23"/>
      <c r="P23" s="23"/>
      <c r="Q23" s="23"/>
    </row>
    <row r="24" spans="1:17" s="8" customFormat="1" ht="12">
      <c r="A24" s="21"/>
      <c r="B24" s="22"/>
      <c r="C24" s="23"/>
      <c r="D24" s="23"/>
      <c r="E24" s="23"/>
      <c r="F24" s="24"/>
      <c r="G24" s="23"/>
      <c r="H24" s="23"/>
      <c r="I24" s="23"/>
      <c r="J24" s="25">
        <f>+SUM(K24:M24)</f>
        <v>33.785</v>
      </c>
      <c r="K24" s="26">
        <v>33.785</v>
      </c>
      <c r="L24" s="23"/>
      <c r="M24" s="23"/>
      <c r="N24" s="27"/>
      <c r="O24" s="23"/>
      <c r="P24" s="23"/>
      <c r="Q24" s="23"/>
    </row>
    <row r="25" spans="1:17" s="8" customFormat="1" ht="12">
      <c r="A25" s="21"/>
      <c r="B25" s="22"/>
      <c r="C25" s="23"/>
      <c r="D25" s="23"/>
      <c r="E25" s="23"/>
      <c r="F25" s="24"/>
      <c r="G25" s="23"/>
      <c r="H25" s="23"/>
      <c r="I25" s="23"/>
      <c r="J25" s="25">
        <f>+SUM(K25:M25)</f>
        <v>1289.068</v>
      </c>
      <c r="K25" s="26">
        <v>1289.068</v>
      </c>
      <c r="L25" s="23"/>
      <c r="M25" s="23"/>
      <c r="N25" s="27"/>
      <c r="O25" s="23"/>
      <c r="P25" s="23"/>
      <c r="Q25" s="23"/>
    </row>
    <row r="26" spans="1:17" s="5" customFormat="1" ht="12">
      <c r="A26" s="13" t="s">
        <v>55</v>
      </c>
      <c r="B26" s="15">
        <f>+SUM(B27:B30)</f>
        <v>0</v>
      </c>
      <c r="C26" s="15">
        <f aca="true" t="shared" si="10" ref="C26:Q26">+SUM(C27:C30)</f>
        <v>0</v>
      </c>
      <c r="D26" s="15">
        <f t="shared" si="10"/>
        <v>0</v>
      </c>
      <c r="E26" s="15">
        <f t="shared" si="10"/>
        <v>0</v>
      </c>
      <c r="F26" s="15">
        <f t="shared" si="10"/>
        <v>69</v>
      </c>
      <c r="G26" s="15">
        <f t="shared" si="10"/>
        <v>60</v>
      </c>
      <c r="H26" s="15">
        <f t="shared" si="10"/>
        <v>6</v>
      </c>
      <c r="I26" s="15">
        <f t="shared" si="10"/>
        <v>3</v>
      </c>
      <c r="J26" s="15">
        <f t="shared" si="10"/>
        <v>0</v>
      </c>
      <c r="K26" s="15">
        <f t="shared" si="10"/>
        <v>0</v>
      </c>
      <c r="L26" s="15">
        <f t="shared" si="10"/>
        <v>0</v>
      </c>
      <c r="M26" s="15">
        <f t="shared" si="10"/>
        <v>0</v>
      </c>
      <c r="N26" s="15">
        <f t="shared" si="10"/>
        <v>66.3</v>
      </c>
      <c r="O26" s="15">
        <f t="shared" si="10"/>
        <v>60</v>
      </c>
      <c r="P26" s="15">
        <f t="shared" si="10"/>
        <v>4.2</v>
      </c>
      <c r="Q26" s="15">
        <f t="shared" si="10"/>
        <v>2.1</v>
      </c>
    </row>
    <row r="27" spans="1:17" s="8" customFormat="1" ht="12">
      <c r="A27" s="34" t="s">
        <v>56</v>
      </c>
      <c r="B27" s="22"/>
      <c r="C27" s="35"/>
      <c r="D27" s="35"/>
      <c r="E27" s="35"/>
      <c r="F27" s="36">
        <f>+SUM(G27:I27)</f>
        <v>20.7</v>
      </c>
      <c r="G27" s="35">
        <f>6*3</f>
        <v>18</v>
      </c>
      <c r="H27" s="35">
        <f>+G27*10%</f>
        <v>1.8</v>
      </c>
      <c r="I27" s="35">
        <f>+H27/2</f>
        <v>0.9</v>
      </c>
      <c r="J27" s="35"/>
      <c r="K27" s="23"/>
      <c r="L27" s="23"/>
      <c r="M27" s="23"/>
      <c r="N27" s="11">
        <f>+SUM(O27:Q27)</f>
        <v>18</v>
      </c>
      <c r="O27" s="26">
        <v>18</v>
      </c>
      <c r="P27" s="26"/>
      <c r="Q27" s="26"/>
    </row>
    <row r="28" spans="1:17" s="8" customFormat="1" ht="12">
      <c r="A28" s="34" t="s">
        <v>57</v>
      </c>
      <c r="B28" s="22"/>
      <c r="C28" s="35"/>
      <c r="D28" s="35"/>
      <c r="E28" s="35"/>
      <c r="F28" s="36">
        <f>+SUM(G28:I28)</f>
        <v>17.25</v>
      </c>
      <c r="G28" s="35">
        <f>5*3</f>
        <v>15</v>
      </c>
      <c r="H28" s="35">
        <f>+G28*10%</f>
        <v>1.5</v>
      </c>
      <c r="I28" s="35">
        <f>+H28/2</f>
        <v>0.75</v>
      </c>
      <c r="J28" s="35"/>
      <c r="K28" s="23"/>
      <c r="L28" s="23"/>
      <c r="M28" s="23"/>
      <c r="N28" s="11">
        <f>+SUM(O28:Q28)</f>
        <v>17.25</v>
      </c>
      <c r="O28" s="37">
        <f>5*3</f>
        <v>15</v>
      </c>
      <c r="P28" s="37">
        <f>+O28*10%</f>
        <v>1.5</v>
      </c>
      <c r="Q28" s="37">
        <f>+P28/2</f>
        <v>0.75</v>
      </c>
    </row>
    <row r="29" spans="1:17" s="8" customFormat="1" ht="12">
      <c r="A29" s="34" t="s">
        <v>58</v>
      </c>
      <c r="B29" s="22"/>
      <c r="C29" s="35"/>
      <c r="D29" s="35"/>
      <c r="E29" s="35"/>
      <c r="F29" s="36">
        <f>+SUM(G29:I29)</f>
        <v>17.25</v>
      </c>
      <c r="G29" s="35">
        <f>5*3</f>
        <v>15</v>
      </c>
      <c r="H29" s="35">
        <f>+G29*10%</f>
        <v>1.5</v>
      </c>
      <c r="I29" s="35">
        <f>+H29/2</f>
        <v>0.75</v>
      </c>
      <c r="J29" s="35"/>
      <c r="K29" s="23"/>
      <c r="L29" s="23"/>
      <c r="M29" s="23"/>
      <c r="N29" s="11">
        <f>+SUM(O29:Q29)</f>
        <v>17.25</v>
      </c>
      <c r="O29" s="37">
        <f>5*3</f>
        <v>15</v>
      </c>
      <c r="P29" s="37">
        <f>+O29*10%</f>
        <v>1.5</v>
      </c>
      <c r="Q29" s="37">
        <f>+P29/2</f>
        <v>0.75</v>
      </c>
    </row>
    <row r="30" spans="1:17" s="8" customFormat="1" ht="12">
      <c r="A30" s="34" t="s">
        <v>59</v>
      </c>
      <c r="B30" s="22"/>
      <c r="C30" s="35"/>
      <c r="D30" s="35"/>
      <c r="E30" s="35"/>
      <c r="F30" s="36">
        <f>+SUM(G30:I30)</f>
        <v>13.799999999999999</v>
      </c>
      <c r="G30" s="35">
        <f>4*3</f>
        <v>12</v>
      </c>
      <c r="H30" s="35">
        <f>+G30*10%</f>
        <v>1.2000000000000002</v>
      </c>
      <c r="I30" s="35">
        <f>+H30/2</f>
        <v>0.6000000000000001</v>
      </c>
      <c r="J30" s="35"/>
      <c r="K30" s="23"/>
      <c r="L30" s="23"/>
      <c r="M30" s="23"/>
      <c r="N30" s="11">
        <f>+SUM(O30:Q30)</f>
        <v>13.799999999999999</v>
      </c>
      <c r="O30" s="37">
        <f>4*3</f>
        <v>12</v>
      </c>
      <c r="P30" s="37">
        <f>+O30*10%</f>
        <v>1.2000000000000002</v>
      </c>
      <c r="Q30" s="37">
        <f>+P30/2</f>
        <v>0.6000000000000001</v>
      </c>
    </row>
    <row r="31" spans="1:17" s="5" customFormat="1" ht="12">
      <c r="A31" s="13" t="s">
        <v>60</v>
      </c>
      <c r="B31" s="14">
        <f>+SUM(B32:B34)</f>
        <v>252</v>
      </c>
      <c r="C31" s="14">
        <f aca="true" t="shared" si="11" ref="C31:Q31">+SUM(C32:C34)</f>
        <v>218</v>
      </c>
      <c r="D31" s="14">
        <f t="shared" si="11"/>
        <v>22</v>
      </c>
      <c r="E31" s="14">
        <f t="shared" si="11"/>
        <v>12</v>
      </c>
      <c r="F31" s="14">
        <f t="shared" si="11"/>
        <v>0</v>
      </c>
      <c r="G31" s="14">
        <f t="shared" si="11"/>
        <v>0</v>
      </c>
      <c r="H31" s="14">
        <f t="shared" si="11"/>
        <v>0</v>
      </c>
      <c r="I31" s="14">
        <f t="shared" si="11"/>
        <v>0</v>
      </c>
      <c r="J31" s="14">
        <f t="shared" si="11"/>
        <v>0</v>
      </c>
      <c r="K31" s="14">
        <f t="shared" si="11"/>
        <v>0</v>
      </c>
      <c r="L31" s="14">
        <f t="shared" si="11"/>
        <v>0</v>
      </c>
      <c r="M31" s="14">
        <f t="shared" si="11"/>
        <v>0</v>
      </c>
      <c r="N31" s="14">
        <f t="shared" si="11"/>
        <v>0</v>
      </c>
      <c r="O31" s="14">
        <f t="shared" si="11"/>
        <v>0</v>
      </c>
      <c r="P31" s="14">
        <f t="shared" si="11"/>
        <v>0</v>
      </c>
      <c r="Q31" s="14">
        <f t="shared" si="11"/>
        <v>0</v>
      </c>
    </row>
    <row r="32" spans="1:17" s="8" customFormat="1" ht="12">
      <c r="A32" s="95" t="s">
        <v>111</v>
      </c>
      <c r="B32" s="17">
        <f>+SUM(C32:E32)</f>
        <v>126</v>
      </c>
      <c r="C32" s="23">
        <v>109</v>
      </c>
      <c r="D32" s="23">
        <v>11</v>
      </c>
      <c r="E32" s="23">
        <v>6</v>
      </c>
      <c r="F32" s="24"/>
      <c r="G32" s="23"/>
      <c r="H32" s="23"/>
      <c r="I32" s="23"/>
      <c r="J32" s="24"/>
      <c r="K32" s="23"/>
      <c r="L32" s="23"/>
      <c r="M32" s="23"/>
      <c r="N32" s="27"/>
      <c r="O32" s="23"/>
      <c r="P32" s="23"/>
      <c r="Q32" s="23"/>
    </row>
    <row r="33" spans="1:17" s="8" customFormat="1" ht="12">
      <c r="A33" s="95" t="s">
        <v>110</v>
      </c>
      <c r="B33" s="17">
        <f>+SUM(C33:E33)</f>
        <v>126</v>
      </c>
      <c r="C33" s="23">
        <v>109</v>
      </c>
      <c r="D33" s="23">
        <v>11</v>
      </c>
      <c r="E33" s="23">
        <v>6</v>
      </c>
      <c r="F33" s="24"/>
      <c r="G33" s="23"/>
      <c r="H33" s="23"/>
      <c r="I33" s="23"/>
      <c r="J33" s="24"/>
      <c r="K33" s="23"/>
      <c r="L33" s="23"/>
      <c r="M33" s="23"/>
      <c r="N33" s="27"/>
      <c r="O33" s="23"/>
      <c r="P33" s="23"/>
      <c r="Q33" s="23"/>
    </row>
    <row r="34" spans="1:17" s="8" customFormat="1" ht="12">
      <c r="A34" s="95" t="s">
        <v>116</v>
      </c>
      <c r="B34" s="17"/>
      <c r="C34" s="23"/>
      <c r="D34" s="23"/>
      <c r="E34" s="23"/>
      <c r="F34" s="24"/>
      <c r="G34" s="23"/>
      <c r="H34" s="23"/>
      <c r="I34" s="23"/>
      <c r="J34" s="24"/>
      <c r="K34" s="23"/>
      <c r="L34" s="23"/>
      <c r="M34" s="23"/>
      <c r="N34" s="27"/>
      <c r="O34" s="23"/>
      <c r="P34" s="23"/>
      <c r="Q34" s="23"/>
    </row>
    <row r="35" spans="1:19" s="5" customFormat="1" ht="12">
      <c r="A35" s="9">
        <v>2023</v>
      </c>
      <c r="B35" s="18">
        <f>+B36+B68+B71+B75</f>
        <v>2967</v>
      </c>
      <c r="C35" s="18">
        <f aca="true" t="shared" si="12" ref="C35:Q35">+C36+C68+C71+C75</f>
        <v>2580</v>
      </c>
      <c r="D35" s="18">
        <f t="shared" si="12"/>
        <v>258</v>
      </c>
      <c r="E35" s="18">
        <f t="shared" si="12"/>
        <v>129</v>
      </c>
      <c r="F35" s="18">
        <f t="shared" si="12"/>
        <v>1111.7</v>
      </c>
      <c r="G35" s="18">
        <f t="shared" si="12"/>
        <v>965</v>
      </c>
      <c r="H35" s="18">
        <f t="shared" si="12"/>
        <v>96.8</v>
      </c>
      <c r="I35" s="18">
        <f t="shared" si="12"/>
        <v>49.9</v>
      </c>
      <c r="J35" s="18">
        <f t="shared" si="12"/>
        <v>0</v>
      </c>
      <c r="K35" s="18">
        <f t="shared" si="12"/>
        <v>0</v>
      </c>
      <c r="L35" s="18">
        <f t="shared" si="12"/>
        <v>0</v>
      </c>
      <c r="M35" s="18">
        <f t="shared" si="12"/>
        <v>0</v>
      </c>
      <c r="N35" s="18">
        <f t="shared" si="12"/>
        <v>379.26300000000003</v>
      </c>
      <c r="O35" s="18">
        <f t="shared" si="12"/>
        <v>353.11</v>
      </c>
      <c r="P35" s="18">
        <f t="shared" si="12"/>
        <v>22.092000000000002</v>
      </c>
      <c r="Q35" s="18">
        <f t="shared" si="12"/>
        <v>4.061</v>
      </c>
      <c r="S35" s="38"/>
    </row>
    <row r="36" spans="1:19" s="5" customFormat="1" ht="12">
      <c r="A36" s="13" t="s">
        <v>38</v>
      </c>
      <c r="B36" s="18">
        <f>+B37+B54+B61</f>
        <v>2967</v>
      </c>
      <c r="C36" s="18">
        <f aca="true" t="shared" si="13" ref="C36:Q36">+C37+C54+C61</f>
        <v>2580</v>
      </c>
      <c r="D36" s="18">
        <f t="shared" si="13"/>
        <v>258</v>
      </c>
      <c r="E36" s="18">
        <f t="shared" si="13"/>
        <v>129</v>
      </c>
      <c r="F36" s="18">
        <f t="shared" si="13"/>
        <v>665.7</v>
      </c>
      <c r="G36" s="18">
        <f t="shared" si="13"/>
        <v>579</v>
      </c>
      <c r="H36" s="18">
        <f t="shared" si="13"/>
        <v>57.8</v>
      </c>
      <c r="I36" s="18">
        <f t="shared" si="13"/>
        <v>28.9</v>
      </c>
      <c r="J36" s="18">
        <f t="shared" si="13"/>
        <v>0</v>
      </c>
      <c r="K36" s="18">
        <f t="shared" si="13"/>
        <v>0</v>
      </c>
      <c r="L36" s="18">
        <f t="shared" si="13"/>
        <v>0</v>
      </c>
      <c r="M36" s="18">
        <f t="shared" si="13"/>
        <v>0</v>
      </c>
      <c r="N36" s="18">
        <f t="shared" si="13"/>
        <v>106.05000000000001</v>
      </c>
      <c r="O36" s="18">
        <f t="shared" si="13"/>
        <v>96</v>
      </c>
      <c r="P36" s="18">
        <f t="shared" si="13"/>
        <v>6.800000000000001</v>
      </c>
      <c r="Q36" s="18">
        <f t="shared" si="13"/>
        <v>3.25</v>
      </c>
      <c r="S36" s="12"/>
    </row>
    <row r="37" spans="1:19" s="5" customFormat="1" ht="12">
      <c r="A37" s="13" t="s">
        <v>39</v>
      </c>
      <c r="B37" s="18">
        <f>+B38+B47</f>
        <v>2967</v>
      </c>
      <c r="C37" s="18">
        <f aca="true" t="shared" si="14" ref="C37:Q37">+C38+C47</f>
        <v>2580</v>
      </c>
      <c r="D37" s="18">
        <f t="shared" si="14"/>
        <v>258</v>
      </c>
      <c r="E37" s="18">
        <f t="shared" si="14"/>
        <v>129</v>
      </c>
      <c r="F37" s="18">
        <f t="shared" si="14"/>
        <v>0</v>
      </c>
      <c r="G37" s="18">
        <f t="shared" si="14"/>
        <v>0</v>
      </c>
      <c r="H37" s="18">
        <f t="shared" si="14"/>
        <v>0</v>
      </c>
      <c r="I37" s="18">
        <f t="shared" si="14"/>
        <v>0</v>
      </c>
      <c r="J37" s="18">
        <f t="shared" si="14"/>
        <v>0</v>
      </c>
      <c r="K37" s="18">
        <f t="shared" si="14"/>
        <v>0</v>
      </c>
      <c r="L37" s="18">
        <f t="shared" si="14"/>
        <v>0</v>
      </c>
      <c r="M37" s="18">
        <f t="shared" si="14"/>
        <v>0</v>
      </c>
      <c r="N37" s="18">
        <f t="shared" si="14"/>
        <v>0</v>
      </c>
      <c r="O37" s="18">
        <f t="shared" si="14"/>
        <v>0</v>
      </c>
      <c r="P37" s="18">
        <f t="shared" si="14"/>
        <v>0</v>
      </c>
      <c r="Q37" s="18">
        <f t="shared" si="14"/>
        <v>0</v>
      </c>
      <c r="S37" s="12"/>
    </row>
    <row r="38" spans="1:17" s="5" customFormat="1" ht="12">
      <c r="A38" s="13" t="s">
        <v>40</v>
      </c>
      <c r="B38" s="18">
        <f>+SUM(B39:B46)</f>
        <v>2484</v>
      </c>
      <c r="C38" s="18">
        <f aca="true" t="shared" si="15" ref="C38:Q38">+SUM(C39:C46)</f>
        <v>2160</v>
      </c>
      <c r="D38" s="18">
        <f t="shared" si="15"/>
        <v>216</v>
      </c>
      <c r="E38" s="18">
        <f t="shared" si="15"/>
        <v>108</v>
      </c>
      <c r="F38" s="18">
        <f t="shared" si="15"/>
        <v>0</v>
      </c>
      <c r="G38" s="18">
        <f t="shared" si="15"/>
        <v>0</v>
      </c>
      <c r="H38" s="18">
        <f t="shared" si="15"/>
        <v>0</v>
      </c>
      <c r="I38" s="18">
        <f t="shared" si="15"/>
        <v>0</v>
      </c>
      <c r="J38" s="18">
        <f t="shared" si="15"/>
        <v>0</v>
      </c>
      <c r="K38" s="18">
        <f t="shared" si="15"/>
        <v>0</v>
      </c>
      <c r="L38" s="18">
        <f t="shared" si="15"/>
        <v>0</v>
      </c>
      <c r="M38" s="18">
        <f t="shared" si="15"/>
        <v>0</v>
      </c>
      <c r="N38" s="18">
        <f t="shared" si="15"/>
        <v>0</v>
      </c>
      <c r="O38" s="18">
        <f t="shared" si="15"/>
        <v>0</v>
      </c>
      <c r="P38" s="18">
        <f t="shared" si="15"/>
        <v>0</v>
      </c>
      <c r="Q38" s="18">
        <f t="shared" si="15"/>
        <v>0</v>
      </c>
    </row>
    <row r="39" spans="1:19" s="8" customFormat="1" ht="12">
      <c r="A39" s="21" t="s">
        <v>61</v>
      </c>
      <c r="B39" s="22">
        <f>+SUM(C39:E39)</f>
        <v>230</v>
      </c>
      <c r="C39" s="23">
        <v>200</v>
      </c>
      <c r="D39" s="23">
        <v>20</v>
      </c>
      <c r="E39" s="23">
        <v>10</v>
      </c>
      <c r="F39" s="17"/>
      <c r="G39" s="23"/>
      <c r="H39" s="23"/>
      <c r="I39" s="23"/>
      <c r="J39" s="17"/>
      <c r="K39" s="23"/>
      <c r="L39" s="23"/>
      <c r="M39" s="23"/>
      <c r="N39" s="39"/>
      <c r="O39" s="23"/>
      <c r="P39" s="23"/>
      <c r="Q39" s="23"/>
      <c r="S39" s="28"/>
    </row>
    <row r="40" spans="1:19" s="8" customFormat="1" ht="12">
      <c r="A40" s="21" t="s">
        <v>62</v>
      </c>
      <c r="B40" s="22">
        <f aca="true" t="shared" si="16" ref="B40:B46">+SUM(C40:E40)</f>
        <v>368</v>
      </c>
      <c r="C40" s="23">
        <v>320</v>
      </c>
      <c r="D40" s="23">
        <v>32</v>
      </c>
      <c r="E40" s="23">
        <v>16</v>
      </c>
      <c r="F40" s="17"/>
      <c r="G40" s="23"/>
      <c r="H40" s="23"/>
      <c r="I40" s="23"/>
      <c r="J40" s="17"/>
      <c r="K40" s="23"/>
      <c r="L40" s="23"/>
      <c r="M40" s="23"/>
      <c r="N40" s="39"/>
      <c r="O40" s="23"/>
      <c r="P40" s="23"/>
      <c r="Q40" s="23"/>
      <c r="S40" s="28"/>
    </row>
    <row r="41" spans="1:17" s="8" customFormat="1" ht="12">
      <c r="A41" s="21" t="s">
        <v>63</v>
      </c>
      <c r="B41" s="22">
        <f t="shared" si="16"/>
        <v>644</v>
      </c>
      <c r="C41" s="23">
        <v>560</v>
      </c>
      <c r="D41" s="23">
        <v>56</v>
      </c>
      <c r="E41" s="23">
        <v>28</v>
      </c>
      <c r="F41" s="17"/>
      <c r="G41" s="23"/>
      <c r="H41" s="23"/>
      <c r="I41" s="23"/>
      <c r="J41" s="17"/>
      <c r="K41" s="23"/>
      <c r="L41" s="23"/>
      <c r="M41" s="23"/>
      <c r="N41" s="39"/>
      <c r="O41" s="23"/>
      <c r="P41" s="23"/>
      <c r="Q41" s="23"/>
    </row>
    <row r="42" spans="1:17" s="8" customFormat="1" ht="12">
      <c r="A42" s="21" t="s">
        <v>64</v>
      </c>
      <c r="B42" s="22">
        <f t="shared" si="16"/>
        <v>874</v>
      </c>
      <c r="C42" s="23">
        <v>760</v>
      </c>
      <c r="D42" s="23">
        <v>76</v>
      </c>
      <c r="E42" s="23">
        <v>38</v>
      </c>
      <c r="F42" s="17"/>
      <c r="G42" s="23"/>
      <c r="H42" s="23"/>
      <c r="I42" s="23"/>
      <c r="J42" s="17"/>
      <c r="K42" s="23"/>
      <c r="L42" s="23"/>
      <c r="M42" s="23"/>
      <c r="N42" s="39"/>
      <c r="O42" s="23"/>
      <c r="P42" s="23"/>
      <c r="Q42" s="23"/>
    </row>
    <row r="43" spans="1:17" s="8" customFormat="1" ht="12">
      <c r="A43" s="21" t="s">
        <v>65</v>
      </c>
      <c r="B43" s="22">
        <f t="shared" si="16"/>
        <v>46</v>
      </c>
      <c r="C43" s="23">
        <v>40</v>
      </c>
      <c r="D43" s="23">
        <v>4</v>
      </c>
      <c r="E43" s="23">
        <v>2</v>
      </c>
      <c r="F43" s="17"/>
      <c r="G43" s="23"/>
      <c r="H43" s="23"/>
      <c r="I43" s="23"/>
      <c r="J43" s="17"/>
      <c r="K43" s="23"/>
      <c r="L43" s="23"/>
      <c r="M43" s="23"/>
      <c r="N43" s="39"/>
      <c r="O43" s="23"/>
      <c r="P43" s="23"/>
      <c r="Q43" s="23"/>
    </row>
    <row r="44" spans="1:17" s="8" customFormat="1" ht="12">
      <c r="A44" s="21" t="s">
        <v>66</v>
      </c>
      <c r="B44" s="22">
        <f t="shared" si="16"/>
        <v>184</v>
      </c>
      <c r="C44" s="23">
        <v>160</v>
      </c>
      <c r="D44" s="23">
        <v>16</v>
      </c>
      <c r="E44" s="23">
        <v>8</v>
      </c>
      <c r="F44" s="17"/>
      <c r="G44" s="23"/>
      <c r="H44" s="23"/>
      <c r="I44" s="23"/>
      <c r="J44" s="17"/>
      <c r="K44" s="23"/>
      <c r="L44" s="23"/>
      <c r="M44" s="23"/>
      <c r="N44" s="39"/>
      <c r="O44" s="23"/>
      <c r="P44" s="23"/>
      <c r="Q44" s="23"/>
    </row>
    <row r="45" spans="1:17" s="8" customFormat="1" ht="12">
      <c r="A45" s="21" t="s">
        <v>67</v>
      </c>
      <c r="B45" s="22">
        <f t="shared" si="16"/>
        <v>92</v>
      </c>
      <c r="C45" s="23">
        <v>80</v>
      </c>
      <c r="D45" s="23">
        <v>8</v>
      </c>
      <c r="E45" s="23">
        <v>4</v>
      </c>
      <c r="F45" s="17"/>
      <c r="G45" s="23"/>
      <c r="H45" s="23"/>
      <c r="I45" s="23"/>
      <c r="J45" s="17"/>
      <c r="K45" s="23"/>
      <c r="L45" s="23"/>
      <c r="M45" s="23"/>
      <c r="N45" s="39"/>
      <c r="O45" s="23"/>
      <c r="P45" s="23"/>
      <c r="Q45" s="23"/>
    </row>
    <row r="46" spans="1:17" s="8" customFormat="1" ht="12">
      <c r="A46" s="21" t="s">
        <v>68</v>
      </c>
      <c r="B46" s="22">
        <f t="shared" si="16"/>
        <v>46</v>
      </c>
      <c r="C46" s="23">
        <v>40</v>
      </c>
      <c r="D46" s="23">
        <v>4</v>
      </c>
      <c r="E46" s="23">
        <v>2</v>
      </c>
      <c r="F46" s="17"/>
      <c r="G46" s="23"/>
      <c r="H46" s="23"/>
      <c r="I46" s="23"/>
      <c r="J46" s="17"/>
      <c r="K46" s="23"/>
      <c r="L46" s="23"/>
      <c r="M46" s="23"/>
      <c r="N46" s="39"/>
      <c r="O46" s="23"/>
      <c r="P46" s="23"/>
      <c r="Q46" s="23"/>
    </row>
    <row r="47" spans="1:17" s="5" customFormat="1" ht="12">
      <c r="A47" s="13" t="s">
        <v>43</v>
      </c>
      <c r="B47" s="18">
        <f>+SUM(B48:B53)</f>
        <v>483</v>
      </c>
      <c r="C47" s="18">
        <f aca="true" t="shared" si="17" ref="C47:Q47">+SUM(C48:C53)</f>
        <v>420</v>
      </c>
      <c r="D47" s="18">
        <f t="shared" si="17"/>
        <v>42</v>
      </c>
      <c r="E47" s="18">
        <f t="shared" si="17"/>
        <v>21</v>
      </c>
      <c r="F47" s="18">
        <f t="shared" si="17"/>
        <v>0</v>
      </c>
      <c r="G47" s="18">
        <f t="shared" si="17"/>
        <v>0</v>
      </c>
      <c r="H47" s="18">
        <f t="shared" si="17"/>
        <v>0</v>
      </c>
      <c r="I47" s="18">
        <f t="shared" si="17"/>
        <v>0</v>
      </c>
      <c r="J47" s="18">
        <f t="shared" si="17"/>
        <v>0</v>
      </c>
      <c r="K47" s="18">
        <f t="shared" si="17"/>
        <v>0</v>
      </c>
      <c r="L47" s="18">
        <f t="shared" si="17"/>
        <v>0</v>
      </c>
      <c r="M47" s="18">
        <f t="shared" si="17"/>
        <v>0</v>
      </c>
      <c r="N47" s="18">
        <f t="shared" si="17"/>
        <v>0</v>
      </c>
      <c r="O47" s="18">
        <f t="shared" si="17"/>
        <v>0</v>
      </c>
      <c r="P47" s="18">
        <f t="shared" si="17"/>
        <v>0</v>
      </c>
      <c r="Q47" s="18">
        <f t="shared" si="17"/>
        <v>0</v>
      </c>
    </row>
    <row r="48" spans="1:17" s="8" customFormat="1" ht="12">
      <c r="A48" s="21" t="s">
        <v>69</v>
      </c>
      <c r="B48" s="22">
        <f aca="true" t="shared" si="18" ref="B48:B53">+SUM(C48:E48)</f>
        <v>46</v>
      </c>
      <c r="C48" s="23">
        <v>40</v>
      </c>
      <c r="D48" s="23">
        <v>4</v>
      </c>
      <c r="E48" s="23">
        <v>2</v>
      </c>
      <c r="F48" s="17"/>
      <c r="G48" s="23"/>
      <c r="H48" s="23"/>
      <c r="I48" s="23"/>
      <c r="J48" s="17"/>
      <c r="K48" s="23"/>
      <c r="L48" s="23"/>
      <c r="M48" s="23"/>
      <c r="N48" s="39"/>
      <c r="O48" s="23"/>
      <c r="P48" s="23"/>
      <c r="Q48" s="23"/>
    </row>
    <row r="49" spans="1:17" s="8" customFormat="1" ht="12">
      <c r="A49" s="21" t="s">
        <v>70</v>
      </c>
      <c r="B49" s="22">
        <f t="shared" si="18"/>
        <v>92</v>
      </c>
      <c r="C49" s="23">
        <v>80</v>
      </c>
      <c r="D49" s="23">
        <v>8</v>
      </c>
      <c r="E49" s="23">
        <v>4</v>
      </c>
      <c r="F49" s="17"/>
      <c r="G49" s="23"/>
      <c r="H49" s="23"/>
      <c r="I49" s="23"/>
      <c r="J49" s="17"/>
      <c r="K49" s="23"/>
      <c r="L49" s="23"/>
      <c r="M49" s="23"/>
      <c r="N49" s="39"/>
      <c r="O49" s="23"/>
      <c r="P49" s="23"/>
      <c r="Q49" s="23"/>
    </row>
    <row r="50" spans="1:17" s="8" customFormat="1" ht="12">
      <c r="A50" s="21" t="s">
        <v>71</v>
      </c>
      <c r="B50" s="22">
        <f t="shared" si="18"/>
        <v>138</v>
      </c>
      <c r="C50" s="23">
        <v>120</v>
      </c>
      <c r="D50" s="23">
        <v>12</v>
      </c>
      <c r="E50" s="23">
        <v>6</v>
      </c>
      <c r="F50" s="17"/>
      <c r="G50" s="23"/>
      <c r="H50" s="23"/>
      <c r="I50" s="23"/>
      <c r="J50" s="17"/>
      <c r="K50" s="23"/>
      <c r="L50" s="23"/>
      <c r="M50" s="23"/>
      <c r="N50" s="39"/>
      <c r="O50" s="23"/>
      <c r="P50" s="23"/>
      <c r="Q50" s="23"/>
    </row>
    <row r="51" spans="1:17" s="8" customFormat="1" ht="12">
      <c r="A51" s="21" t="s">
        <v>41</v>
      </c>
      <c r="B51" s="22">
        <f t="shared" si="18"/>
        <v>138</v>
      </c>
      <c r="C51" s="23">
        <v>120</v>
      </c>
      <c r="D51" s="23">
        <v>12</v>
      </c>
      <c r="E51" s="23">
        <v>6</v>
      </c>
      <c r="F51" s="17"/>
      <c r="G51" s="23"/>
      <c r="H51" s="23"/>
      <c r="I51" s="23"/>
      <c r="J51" s="17"/>
      <c r="K51" s="23"/>
      <c r="L51" s="23"/>
      <c r="M51" s="23"/>
      <c r="N51" s="39"/>
      <c r="O51" s="23"/>
      <c r="P51" s="23"/>
      <c r="Q51" s="23"/>
    </row>
    <row r="52" spans="1:17" s="8" customFormat="1" ht="12">
      <c r="A52" s="21" t="s">
        <v>67</v>
      </c>
      <c r="B52" s="22">
        <f t="shared" si="18"/>
        <v>46</v>
      </c>
      <c r="C52" s="23">
        <v>40</v>
      </c>
      <c r="D52" s="23">
        <v>4</v>
      </c>
      <c r="E52" s="23">
        <v>2</v>
      </c>
      <c r="F52" s="17"/>
      <c r="G52" s="23"/>
      <c r="H52" s="23"/>
      <c r="I52" s="23"/>
      <c r="J52" s="17"/>
      <c r="K52" s="23"/>
      <c r="L52" s="23"/>
      <c r="M52" s="23"/>
      <c r="N52" s="39"/>
      <c r="O52" s="23"/>
      <c r="P52" s="23"/>
      <c r="Q52" s="23"/>
    </row>
    <row r="53" spans="1:17" s="8" customFormat="1" ht="12">
      <c r="A53" s="21" t="s">
        <v>68</v>
      </c>
      <c r="B53" s="22">
        <f t="shared" si="18"/>
        <v>23</v>
      </c>
      <c r="C53" s="23">
        <v>20</v>
      </c>
      <c r="D53" s="23">
        <v>2</v>
      </c>
      <c r="E53" s="23">
        <v>1</v>
      </c>
      <c r="F53" s="17"/>
      <c r="G53" s="23"/>
      <c r="H53" s="23"/>
      <c r="I53" s="23"/>
      <c r="J53" s="17"/>
      <c r="K53" s="23"/>
      <c r="L53" s="23"/>
      <c r="M53" s="23"/>
      <c r="N53" s="39"/>
      <c r="O53" s="23"/>
      <c r="P53" s="23"/>
      <c r="Q53" s="23"/>
    </row>
    <row r="54" spans="1:17" s="8" customFormat="1" ht="12">
      <c r="A54" s="16" t="s">
        <v>72</v>
      </c>
      <c r="B54" s="15">
        <f>+B55</f>
        <v>0</v>
      </c>
      <c r="C54" s="15">
        <f aca="true" t="shared" si="19" ref="C54:Q54">+C55</f>
        <v>0</v>
      </c>
      <c r="D54" s="15">
        <f t="shared" si="19"/>
        <v>0</v>
      </c>
      <c r="E54" s="15">
        <f t="shared" si="19"/>
        <v>0</v>
      </c>
      <c r="F54" s="15">
        <f t="shared" si="19"/>
        <v>552</v>
      </c>
      <c r="G54" s="15">
        <f t="shared" si="19"/>
        <v>480</v>
      </c>
      <c r="H54" s="15">
        <f t="shared" si="19"/>
        <v>48</v>
      </c>
      <c r="I54" s="15">
        <f t="shared" si="19"/>
        <v>24</v>
      </c>
      <c r="J54" s="15">
        <f t="shared" si="19"/>
        <v>0</v>
      </c>
      <c r="K54" s="15">
        <f t="shared" si="19"/>
        <v>0</v>
      </c>
      <c r="L54" s="15">
        <f t="shared" si="19"/>
        <v>0</v>
      </c>
      <c r="M54" s="15">
        <f t="shared" si="19"/>
        <v>0</v>
      </c>
      <c r="N54" s="15">
        <f t="shared" si="19"/>
        <v>0</v>
      </c>
      <c r="O54" s="15">
        <f t="shared" si="19"/>
        <v>0</v>
      </c>
      <c r="P54" s="15">
        <f t="shared" si="19"/>
        <v>0</v>
      </c>
      <c r="Q54" s="15">
        <f t="shared" si="19"/>
        <v>0</v>
      </c>
    </row>
    <row r="55" spans="1:17" s="5" customFormat="1" ht="12">
      <c r="A55" s="13" t="s">
        <v>73</v>
      </c>
      <c r="B55" s="18">
        <f>+SUM(B56:B60)</f>
        <v>0</v>
      </c>
      <c r="C55" s="18">
        <f aca="true" t="shared" si="20" ref="C55:Q55">+SUM(C56:C60)</f>
        <v>0</v>
      </c>
      <c r="D55" s="18">
        <f t="shared" si="20"/>
        <v>0</v>
      </c>
      <c r="E55" s="18">
        <f t="shared" si="20"/>
        <v>0</v>
      </c>
      <c r="F55" s="18">
        <f t="shared" si="20"/>
        <v>552</v>
      </c>
      <c r="G55" s="18">
        <f t="shared" si="20"/>
        <v>480</v>
      </c>
      <c r="H55" s="18">
        <f t="shared" si="20"/>
        <v>48</v>
      </c>
      <c r="I55" s="18">
        <f t="shared" si="20"/>
        <v>24</v>
      </c>
      <c r="J55" s="18">
        <f t="shared" si="20"/>
        <v>0</v>
      </c>
      <c r="K55" s="18">
        <f t="shared" si="20"/>
        <v>0</v>
      </c>
      <c r="L55" s="18">
        <f t="shared" si="20"/>
        <v>0</v>
      </c>
      <c r="M55" s="18">
        <f t="shared" si="20"/>
        <v>0</v>
      </c>
      <c r="N55" s="18">
        <f t="shared" si="20"/>
        <v>0</v>
      </c>
      <c r="O55" s="18">
        <f t="shared" si="20"/>
        <v>0</v>
      </c>
      <c r="P55" s="18">
        <f t="shared" si="20"/>
        <v>0</v>
      </c>
      <c r="Q55" s="18">
        <f t="shared" si="20"/>
        <v>0</v>
      </c>
    </row>
    <row r="56" spans="1:17" s="8" customFormat="1" ht="12">
      <c r="A56" s="21" t="s">
        <v>74</v>
      </c>
      <c r="B56" s="17"/>
      <c r="C56" s="23"/>
      <c r="D56" s="23"/>
      <c r="E56" s="23"/>
      <c r="F56" s="22">
        <f>+SUM(G56:I56)</f>
        <v>80.5</v>
      </c>
      <c r="G56" s="23">
        <v>70</v>
      </c>
      <c r="H56" s="23">
        <v>7</v>
      </c>
      <c r="I56" s="23">
        <v>3.5</v>
      </c>
      <c r="J56" s="17"/>
      <c r="K56" s="23"/>
      <c r="L56" s="23"/>
      <c r="M56" s="23"/>
      <c r="N56" s="39"/>
      <c r="O56" s="23"/>
      <c r="P56" s="23"/>
      <c r="Q56" s="23"/>
    </row>
    <row r="57" spans="1:17" s="8" customFormat="1" ht="12">
      <c r="A57" s="21" t="s">
        <v>75</v>
      </c>
      <c r="B57" s="17"/>
      <c r="C57" s="23"/>
      <c r="D57" s="23"/>
      <c r="E57" s="23"/>
      <c r="F57" s="22">
        <f>+SUM(G57:I57)</f>
        <v>161</v>
      </c>
      <c r="G57" s="23">
        <v>140</v>
      </c>
      <c r="H57" s="23">
        <v>14</v>
      </c>
      <c r="I57" s="23">
        <v>7</v>
      </c>
      <c r="J57" s="17"/>
      <c r="K57" s="23"/>
      <c r="L57" s="23"/>
      <c r="M57" s="23"/>
      <c r="N57" s="39"/>
      <c r="O57" s="23"/>
      <c r="P57" s="23"/>
      <c r="Q57" s="23"/>
    </row>
    <row r="58" spans="1:17" s="8" customFormat="1" ht="12">
      <c r="A58" s="21" t="s">
        <v>76</v>
      </c>
      <c r="B58" s="17"/>
      <c r="C58" s="23"/>
      <c r="D58" s="23"/>
      <c r="E58" s="23"/>
      <c r="F58" s="22">
        <f>+SUM(G58:I58)</f>
        <v>195.5</v>
      </c>
      <c r="G58" s="23">
        <v>170</v>
      </c>
      <c r="H58" s="23">
        <v>17</v>
      </c>
      <c r="I58" s="23">
        <v>8.5</v>
      </c>
      <c r="J58" s="17"/>
      <c r="K58" s="23"/>
      <c r="L58" s="23"/>
      <c r="M58" s="23"/>
      <c r="N58" s="39"/>
      <c r="O58" s="23"/>
      <c r="P58" s="23"/>
      <c r="Q58" s="23"/>
    </row>
    <row r="59" spans="1:17" s="8" customFormat="1" ht="12">
      <c r="A59" s="21" t="s">
        <v>77</v>
      </c>
      <c r="B59" s="17"/>
      <c r="C59" s="23"/>
      <c r="D59" s="23"/>
      <c r="E59" s="23"/>
      <c r="F59" s="22">
        <f>+SUM(G59:I59)</f>
        <v>46</v>
      </c>
      <c r="G59" s="23">
        <v>40</v>
      </c>
      <c r="H59" s="23">
        <v>4</v>
      </c>
      <c r="I59" s="23">
        <v>2</v>
      </c>
      <c r="J59" s="17"/>
      <c r="K59" s="23"/>
      <c r="L59" s="23"/>
      <c r="M59" s="23"/>
      <c r="N59" s="39"/>
      <c r="O59" s="23"/>
      <c r="P59" s="23"/>
      <c r="Q59" s="23"/>
    </row>
    <row r="60" spans="1:17" s="8" customFormat="1" ht="12">
      <c r="A60" s="21" t="s">
        <v>78</v>
      </c>
      <c r="B60" s="17"/>
      <c r="C60" s="23"/>
      <c r="D60" s="23"/>
      <c r="E60" s="23"/>
      <c r="F60" s="22">
        <f>+SUM(G60:I60)</f>
        <v>69</v>
      </c>
      <c r="G60" s="23">
        <v>60</v>
      </c>
      <c r="H60" s="23">
        <v>6</v>
      </c>
      <c r="I60" s="23">
        <v>3</v>
      </c>
      <c r="J60" s="17"/>
      <c r="K60" s="23"/>
      <c r="L60" s="23"/>
      <c r="M60" s="23"/>
      <c r="N60" s="39"/>
      <c r="O60" s="23"/>
      <c r="P60" s="23"/>
      <c r="Q60" s="23"/>
    </row>
    <row r="61" spans="1:17" s="8" customFormat="1" ht="12">
      <c r="A61" s="16" t="s">
        <v>50</v>
      </c>
      <c r="B61" s="45">
        <f>+B62</f>
        <v>0</v>
      </c>
      <c r="C61" s="45">
        <f aca="true" t="shared" si="21" ref="C61:Q61">+C62</f>
        <v>0</v>
      </c>
      <c r="D61" s="45">
        <f t="shared" si="21"/>
        <v>0</v>
      </c>
      <c r="E61" s="45">
        <f t="shared" si="21"/>
        <v>0</v>
      </c>
      <c r="F61" s="45">
        <f t="shared" si="21"/>
        <v>113.7</v>
      </c>
      <c r="G61" s="45">
        <f t="shared" si="21"/>
        <v>99</v>
      </c>
      <c r="H61" s="45">
        <f t="shared" si="21"/>
        <v>9.8</v>
      </c>
      <c r="I61" s="45">
        <f t="shared" si="21"/>
        <v>4.9</v>
      </c>
      <c r="J61" s="45">
        <f t="shared" si="21"/>
        <v>0</v>
      </c>
      <c r="K61" s="45">
        <f t="shared" si="21"/>
        <v>0</v>
      </c>
      <c r="L61" s="45">
        <f t="shared" si="21"/>
        <v>0</v>
      </c>
      <c r="M61" s="45">
        <f t="shared" si="21"/>
        <v>0</v>
      </c>
      <c r="N61" s="45">
        <f t="shared" si="21"/>
        <v>106.05000000000001</v>
      </c>
      <c r="O61" s="45">
        <f t="shared" si="21"/>
        <v>96</v>
      </c>
      <c r="P61" s="45">
        <f t="shared" si="21"/>
        <v>6.800000000000001</v>
      </c>
      <c r="Q61" s="45">
        <f t="shared" si="21"/>
        <v>3.25</v>
      </c>
    </row>
    <row r="62" spans="1:17" ht="12">
      <c r="A62" s="13" t="s">
        <v>55</v>
      </c>
      <c r="B62" s="15">
        <f aca="true" t="shared" si="22" ref="B62:Q62">+SUM(B63:B66)</f>
        <v>0</v>
      </c>
      <c r="C62" s="15">
        <f t="shared" si="22"/>
        <v>0</v>
      </c>
      <c r="D62" s="15">
        <f t="shared" si="22"/>
        <v>0</v>
      </c>
      <c r="E62" s="15">
        <f t="shared" si="22"/>
        <v>0</v>
      </c>
      <c r="F62" s="15">
        <f t="shared" si="22"/>
        <v>113.7</v>
      </c>
      <c r="G62" s="15">
        <f t="shared" si="22"/>
        <v>99</v>
      </c>
      <c r="H62" s="15">
        <f t="shared" si="22"/>
        <v>9.8</v>
      </c>
      <c r="I62" s="15">
        <f t="shared" si="22"/>
        <v>4.9</v>
      </c>
      <c r="J62" s="15">
        <f t="shared" si="22"/>
        <v>0</v>
      </c>
      <c r="K62" s="15">
        <f t="shared" si="22"/>
        <v>0</v>
      </c>
      <c r="L62" s="15">
        <f t="shared" si="22"/>
        <v>0</v>
      </c>
      <c r="M62" s="15">
        <f t="shared" si="22"/>
        <v>0</v>
      </c>
      <c r="N62" s="15">
        <f t="shared" si="22"/>
        <v>106.05000000000001</v>
      </c>
      <c r="O62" s="15">
        <f t="shared" si="22"/>
        <v>96</v>
      </c>
      <c r="P62" s="15">
        <f t="shared" si="22"/>
        <v>6.800000000000001</v>
      </c>
      <c r="Q62" s="15">
        <f t="shared" si="22"/>
        <v>3.25</v>
      </c>
    </row>
    <row r="63" spans="1:17" ht="12">
      <c r="A63" s="34" t="s">
        <v>79</v>
      </c>
      <c r="B63" s="22"/>
      <c r="C63" s="35"/>
      <c r="D63" s="35"/>
      <c r="E63" s="35"/>
      <c r="F63" s="36">
        <f aca="true" t="shared" si="23" ref="F63:F74">+SUM(G63:I63)</f>
        <v>31.099999999999998</v>
      </c>
      <c r="G63" s="40">
        <v>27</v>
      </c>
      <c r="H63" s="40">
        <f>+G63*10%</f>
        <v>2.7</v>
      </c>
      <c r="I63" s="40">
        <v>1.4</v>
      </c>
      <c r="J63" s="40"/>
      <c r="K63" s="30"/>
      <c r="L63" s="30"/>
      <c r="M63" s="30"/>
      <c r="N63" s="41">
        <f>+SUM(O63:Q63)</f>
        <v>27</v>
      </c>
      <c r="O63" s="26">
        <v>27</v>
      </c>
      <c r="P63" s="26"/>
      <c r="Q63" s="26"/>
    </row>
    <row r="64" spans="1:17" ht="12">
      <c r="A64" s="34" t="s">
        <v>80</v>
      </c>
      <c r="B64" s="22"/>
      <c r="C64" s="35"/>
      <c r="D64" s="35"/>
      <c r="E64" s="35"/>
      <c r="F64" s="36">
        <f t="shared" si="23"/>
        <v>10.4</v>
      </c>
      <c r="G64" s="40">
        <v>9</v>
      </c>
      <c r="H64" s="40">
        <f>+G64*10%</f>
        <v>0.9</v>
      </c>
      <c r="I64" s="40">
        <v>0.5</v>
      </c>
      <c r="J64" s="40"/>
      <c r="K64" s="30"/>
      <c r="L64" s="30"/>
      <c r="M64" s="30"/>
      <c r="N64" s="42">
        <f>+SUM(O64:Q64)</f>
        <v>6.85</v>
      </c>
      <c r="O64" s="26">
        <v>6</v>
      </c>
      <c r="P64" s="26">
        <v>0.6</v>
      </c>
      <c r="Q64" s="37">
        <v>0.25</v>
      </c>
    </row>
    <row r="65" spans="1:17" ht="12">
      <c r="A65" s="34" t="s">
        <v>81</v>
      </c>
      <c r="B65" s="22"/>
      <c r="C65" s="35"/>
      <c r="D65" s="35"/>
      <c r="E65" s="35"/>
      <c r="F65" s="36">
        <f t="shared" si="23"/>
        <v>24</v>
      </c>
      <c r="G65" s="40">
        <v>21</v>
      </c>
      <c r="H65" s="40">
        <v>2</v>
      </c>
      <c r="I65" s="40">
        <v>1</v>
      </c>
      <c r="J65" s="40"/>
      <c r="K65" s="30"/>
      <c r="L65" s="30"/>
      <c r="M65" s="30"/>
      <c r="N65" s="42">
        <f>+SUM(O65:Q65)</f>
        <v>24</v>
      </c>
      <c r="O65" s="37">
        <v>21</v>
      </c>
      <c r="P65" s="37">
        <v>2</v>
      </c>
      <c r="Q65" s="37">
        <v>1</v>
      </c>
    </row>
    <row r="66" spans="1:17" ht="12">
      <c r="A66" s="34" t="s">
        <v>75</v>
      </c>
      <c r="B66" s="22"/>
      <c r="C66" s="35"/>
      <c r="D66" s="35"/>
      <c r="E66" s="35"/>
      <c r="F66" s="36">
        <f t="shared" si="23"/>
        <v>48.2</v>
      </c>
      <c r="G66" s="40">
        <v>42</v>
      </c>
      <c r="H66" s="40">
        <f>+G66*10%</f>
        <v>4.2</v>
      </c>
      <c r="I66" s="40">
        <v>2</v>
      </c>
      <c r="J66" s="40"/>
      <c r="K66" s="30"/>
      <c r="L66" s="30"/>
      <c r="M66" s="30"/>
      <c r="N66" s="42">
        <f>+SUM(O66:Q66)</f>
        <v>48.2</v>
      </c>
      <c r="O66" s="37">
        <v>42</v>
      </c>
      <c r="P66" s="37">
        <f>+O66*10%</f>
        <v>4.2</v>
      </c>
      <c r="Q66" s="37">
        <v>2</v>
      </c>
    </row>
    <row r="67" spans="1:17" ht="12">
      <c r="A67" s="21" t="s">
        <v>82</v>
      </c>
      <c r="B67" s="17"/>
      <c r="C67" s="43"/>
      <c r="D67" s="43"/>
      <c r="E67" s="43"/>
      <c r="F67" s="36">
        <f t="shared" si="23"/>
        <v>13.799999999999999</v>
      </c>
      <c r="G67" s="40">
        <v>12</v>
      </c>
      <c r="H67" s="40">
        <f>+G67*10%</f>
        <v>1.2000000000000002</v>
      </c>
      <c r="I67" s="40">
        <f>+H67/2</f>
        <v>0.6000000000000001</v>
      </c>
      <c r="J67" s="40"/>
      <c r="K67" s="44"/>
      <c r="L67" s="44"/>
      <c r="M67" s="44"/>
      <c r="N67" s="10">
        <f>+SUM(O67:Q67)</f>
        <v>0</v>
      </c>
      <c r="O67" s="44"/>
      <c r="P67" s="44"/>
      <c r="Q67" s="44"/>
    </row>
    <row r="68" spans="1:17" s="5" customFormat="1" ht="12">
      <c r="A68" s="13" t="s">
        <v>83</v>
      </c>
      <c r="B68" s="18">
        <f>+B69</f>
        <v>0</v>
      </c>
      <c r="C68" s="18">
        <f aca="true" t="shared" si="24" ref="C68:Q69">+C69</f>
        <v>0</v>
      </c>
      <c r="D68" s="18">
        <f t="shared" si="24"/>
        <v>0</v>
      </c>
      <c r="E68" s="18">
        <f t="shared" si="24"/>
        <v>0</v>
      </c>
      <c r="F68" s="18">
        <f t="shared" si="24"/>
        <v>173</v>
      </c>
      <c r="G68" s="18">
        <f t="shared" si="24"/>
        <v>150</v>
      </c>
      <c r="H68" s="18">
        <f t="shared" si="24"/>
        <v>15</v>
      </c>
      <c r="I68" s="18">
        <f t="shared" si="24"/>
        <v>8</v>
      </c>
      <c r="J68" s="18">
        <f t="shared" si="24"/>
        <v>0</v>
      </c>
      <c r="K68" s="18">
        <f t="shared" si="24"/>
        <v>0</v>
      </c>
      <c r="L68" s="18">
        <f t="shared" si="24"/>
        <v>0</v>
      </c>
      <c r="M68" s="18">
        <f t="shared" si="24"/>
        <v>0</v>
      </c>
      <c r="N68" s="18">
        <f t="shared" si="24"/>
        <v>165.811</v>
      </c>
      <c r="O68" s="18">
        <f t="shared" si="24"/>
        <v>150</v>
      </c>
      <c r="P68" s="18">
        <f t="shared" si="24"/>
        <v>15</v>
      </c>
      <c r="Q68" s="18">
        <f t="shared" si="24"/>
        <v>0.811</v>
      </c>
    </row>
    <row r="69" spans="1:17" s="5" customFormat="1" ht="12">
      <c r="A69" s="13" t="s">
        <v>84</v>
      </c>
      <c r="B69" s="18">
        <f>+B70</f>
        <v>0</v>
      </c>
      <c r="C69" s="18">
        <f t="shared" si="24"/>
        <v>0</v>
      </c>
      <c r="D69" s="18">
        <f t="shared" si="24"/>
        <v>0</v>
      </c>
      <c r="E69" s="18">
        <f t="shared" si="24"/>
        <v>0</v>
      </c>
      <c r="F69" s="18">
        <f t="shared" si="24"/>
        <v>173</v>
      </c>
      <c r="G69" s="18">
        <f t="shared" si="24"/>
        <v>150</v>
      </c>
      <c r="H69" s="18">
        <f t="shared" si="24"/>
        <v>15</v>
      </c>
      <c r="I69" s="18">
        <f t="shared" si="24"/>
        <v>8</v>
      </c>
      <c r="J69" s="18">
        <f t="shared" si="24"/>
        <v>0</v>
      </c>
      <c r="K69" s="18">
        <f t="shared" si="24"/>
        <v>0</v>
      </c>
      <c r="L69" s="18">
        <f t="shared" si="24"/>
        <v>0</v>
      </c>
      <c r="M69" s="18">
        <f t="shared" si="24"/>
        <v>0</v>
      </c>
      <c r="N69" s="18">
        <f t="shared" si="24"/>
        <v>165.811</v>
      </c>
      <c r="O69" s="18">
        <f t="shared" si="24"/>
        <v>150</v>
      </c>
      <c r="P69" s="18">
        <f t="shared" si="24"/>
        <v>15</v>
      </c>
      <c r="Q69" s="18">
        <f t="shared" si="24"/>
        <v>0.811</v>
      </c>
    </row>
    <row r="70" spans="1:17" ht="12">
      <c r="A70" s="46" t="s">
        <v>85</v>
      </c>
      <c r="B70" s="17"/>
      <c r="C70" s="43"/>
      <c r="D70" s="43"/>
      <c r="E70" s="43"/>
      <c r="F70" s="47">
        <f t="shared" si="23"/>
        <v>173</v>
      </c>
      <c r="G70" s="43">
        <v>150</v>
      </c>
      <c r="H70" s="43">
        <v>15</v>
      </c>
      <c r="I70" s="43">
        <v>8</v>
      </c>
      <c r="J70" s="24"/>
      <c r="K70" s="43"/>
      <c r="L70" s="43"/>
      <c r="M70" s="43"/>
      <c r="N70" s="41">
        <f>+O70+P70+Q70</f>
        <v>165.811</v>
      </c>
      <c r="O70" s="48">
        <v>150</v>
      </c>
      <c r="P70" s="43">
        <v>15</v>
      </c>
      <c r="Q70" s="43">
        <v>0.811</v>
      </c>
    </row>
    <row r="71" spans="1:17" s="5" customFormat="1" ht="12">
      <c r="A71" s="13" t="s">
        <v>60</v>
      </c>
      <c r="B71" s="18">
        <f>+SUM(B72:B74)</f>
        <v>0</v>
      </c>
      <c r="C71" s="18">
        <f aca="true" t="shared" si="25" ref="C71:Q71">+SUM(C72:C74)</f>
        <v>0</v>
      </c>
      <c r="D71" s="18">
        <f t="shared" si="25"/>
        <v>0</v>
      </c>
      <c r="E71" s="18">
        <f t="shared" si="25"/>
        <v>0</v>
      </c>
      <c r="F71" s="18">
        <f t="shared" si="25"/>
        <v>174</v>
      </c>
      <c r="G71" s="18">
        <f t="shared" si="25"/>
        <v>150</v>
      </c>
      <c r="H71" s="18">
        <f t="shared" si="25"/>
        <v>15</v>
      </c>
      <c r="I71" s="18">
        <f t="shared" si="25"/>
        <v>9</v>
      </c>
      <c r="J71" s="18">
        <f t="shared" si="25"/>
        <v>0</v>
      </c>
      <c r="K71" s="18">
        <f t="shared" si="25"/>
        <v>0</v>
      </c>
      <c r="L71" s="18">
        <f t="shared" si="25"/>
        <v>0</v>
      </c>
      <c r="M71" s="18">
        <f t="shared" si="25"/>
        <v>0</v>
      </c>
      <c r="N71" s="18">
        <f t="shared" si="25"/>
        <v>21.11</v>
      </c>
      <c r="O71" s="18">
        <f t="shared" si="25"/>
        <v>21.11</v>
      </c>
      <c r="P71" s="18">
        <f t="shared" si="25"/>
        <v>0</v>
      </c>
      <c r="Q71" s="18">
        <f t="shared" si="25"/>
        <v>0</v>
      </c>
    </row>
    <row r="72" spans="1:17" s="8" customFormat="1" ht="12">
      <c r="A72" s="95" t="s">
        <v>111</v>
      </c>
      <c r="B72" s="17"/>
      <c r="C72" s="23"/>
      <c r="D72" s="23"/>
      <c r="E72" s="23"/>
      <c r="F72" s="22">
        <f t="shared" si="23"/>
        <v>58</v>
      </c>
      <c r="G72" s="23">
        <v>50</v>
      </c>
      <c r="H72" s="23">
        <v>5</v>
      </c>
      <c r="I72" s="23">
        <v>3</v>
      </c>
      <c r="J72" s="17"/>
      <c r="K72" s="23"/>
      <c r="L72" s="23"/>
      <c r="M72" s="23"/>
      <c r="N72" s="49">
        <f>+O72+P72+Q72</f>
        <v>0</v>
      </c>
      <c r="O72" s="23"/>
      <c r="P72" s="23"/>
      <c r="Q72" s="23"/>
    </row>
    <row r="73" spans="1:17" s="8" customFormat="1" ht="12">
      <c r="A73" s="95" t="s">
        <v>110</v>
      </c>
      <c r="B73" s="17"/>
      <c r="C73" s="23"/>
      <c r="D73" s="23"/>
      <c r="E73" s="23"/>
      <c r="F73" s="22">
        <f t="shared" si="23"/>
        <v>58</v>
      </c>
      <c r="G73" s="23">
        <v>50</v>
      </c>
      <c r="H73" s="23">
        <v>5</v>
      </c>
      <c r="I73" s="23">
        <v>3</v>
      </c>
      <c r="J73" s="17"/>
      <c r="K73" s="23"/>
      <c r="L73" s="23"/>
      <c r="M73" s="23"/>
      <c r="N73" s="49">
        <f>+O73+P73+Q73</f>
        <v>0</v>
      </c>
      <c r="O73" s="23"/>
      <c r="P73" s="23"/>
      <c r="Q73" s="23"/>
    </row>
    <row r="74" spans="1:17" s="8" customFormat="1" ht="12">
      <c r="A74" s="95" t="s">
        <v>116</v>
      </c>
      <c r="B74" s="17"/>
      <c r="C74" s="23"/>
      <c r="D74" s="23"/>
      <c r="E74" s="23"/>
      <c r="F74" s="22">
        <f t="shared" si="23"/>
        <v>58</v>
      </c>
      <c r="G74" s="23">
        <v>50</v>
      </c>
      <c r="H74" s="23">
        <v>5</v>
      </c>
      <c r="I74" s="23">
        <v>3</v>
      </c>
      <c r="J74" s="17"/>
      <c r="K74" s="23"/>
      <c r="L74" s="23"/>
      <c r="M74" s="23"/>
      <c r="N74" s="42">
        <f>+O74+P74+Q74</f>
        <v>21.11</v>
      </c>
      <c r="O74" s="26">
        <v>21.11</v>
      </c>
      <c r="P74" s="23"/>
      <c r="Q74" s="23"/>
    </row>
    <row r="75" spans="1:17" s="5" customFormat="1" ht="12">
      <c r="A75" s="13" t="s">
        <v>86</v>
      </c>
      <c r="B75" s="18">
        <f>+B76</f>
        <v>0</v>
      </c>
      <c r="C75" s="18">
        <f aca="true" t="shared" si="26" ref="C75:Q76">+C76</f>
        <v>0</v>
      </c>
      <c r="D75" s="18">
        <f t="shared" si="26"/>
        <v>0</v>
      </c>
      <c r="E75" s="18">
        <f t="shared" si="26"/>
        <v>0</v>
      </c>
      <c r="F75" s="18">
        <f t="shared" si="26"/>
        <v>99</v>
      </c>
      <c r="G75" s="18">
        <f t="shared" si="26"/>
        <v>86</v>
      </c>
      <c r="H75" s="18">
        <f t="shared" si="26"/>
        <v>9</v>
      </c>
      <c r="I75" s="18">
        <f t="shared" si="26"/>
        <v>4</v>
      </c>
      <c r="J75" s="18">
        <f t="shared" si="26"/>
        <v>0</v>
      </c>
      <c r="K75" s="18">
        <f t="shared" si="26"/>
        <v>0</v>
      </c>
      <c r="L75" s="18">
        <f t="shared" si="26"/>
        <v>0</v>
      </c>
      <c r="M75" s="18">
        <f t="shared" si="26"/>
        <v>0</v>
      </c>
      <c r="N75" s="18">
        <f t="shared" si="26"/>
        <v>86.292</v>
      </c>
      <c r="O75" s="18">
        <f t="shared" si="26"/>
        <v>86</v>
      </c>
      <c r="P75" s="18">
        <f t="shared" si="26"/>
        <v>0.292</v>
      </c>
      <c r="Q75" s="18">
        <f t="shared" si="26"/>
        <v>0</v>
      </c>
    </row>
    <row r="76" spans="1:17" s="5" customFormat="1" ht="12">
      <c r="A76" s="13" t="s">
        <v>87</v>
      </c>
      <c r="B76" s="18">
        <f>+B77</f>
        <v>0</v>
      </c>
      <c r="C76" s="18">
        <f t="shared" si="26"/>
        <v>0</v>
      </c>
      <c r="D76" s="18">
        <f t="shared" si="26"/>
        <v>0</v>
      </c>
      <c r="E76" s="18">
        <f t="shared" si="26"/>
        <v>0</v>
      </c>
      <c r="F76" s="18">
        <f t="shared" si="26"/>
        <v>99</v>
      </c>
      <c r="G76" s="18">
        <f t="shared" si="26"/>
        <v>86</v>
      </c>
      <c r="H76" s="18">
        <f t="shared" si="26"/>
        <v>9</v>
      </c>
      <c r="I76" s="18">
        <f t="shared" si="26"/>
        <v>4</v>
      </c>
      <c r="J76" s="18">
        <f t="shared" si="26"/>
        <v>0</v>
      </c>
      <c r="K76" s="18">
        <f t="shared" si="26"/>
        <v>0</v>
      </c>
      <c r="L76" s="18">
        <f t="shared" si="26"/>
        <v>0</v>
      </c>
      <c r="M76" s="18">
        <f t="shared" si="26"/>
        <v>0</v>
      </c>
      <c r="N76" s="18">
        <f t="shared" si="26"/>
        <v>86.292</v>
      </c>
      <c r="O76" s="18">
        <f t="shared" si="26"/>
        <v>86</v>
      </c>
      <c r="P76" s="18">
        <f t="shared" si="26"/>
        <v>0.292</v>
      </c>
      <c r="Q76" s="18">
        <f t="shared" si="26"/>
        <v>0</v>
      </c>
    </row>
    <row r="77" spans="1:17" s="8" customFormat="1" ht="12">
      <c r="A77" s="21" t="s">
        <v>85</v>
      </c>
      <c r="B77" s="17"/>
      <c r="C77" s="23"/>
      <c r="D77" s="23"/>
      <c r="E77" s="23"/>
      <c r="F77" s="22">
        <f>+SUM(G77:I77)</f>
        <v>99</v>
      </c>
      <c r="G77" s="23">
        <v>86</v>
      </c>
      <c r="H77" s="23">
        <v>9</v>
      </c>
      <c r="I77" s="23">
        <v>4</v>
      </c>
      <c r="J77" s="17"/>
      <c r="K77" s="23"/>
      <c r="L77" s="23"/>
      <c r="M77" s="23"/>
      <c r="N77" s="25">
        <f>+SUM(O77:Q77)</f>
        <v>86.292</v>
      </c>
      <c r="O77" s="25">
        <v>86</v>
      </c>
      <c r="P77" s="26">
        <v>0.292</v>
      </c>
      <c r="Q77" s="23"/>
    </row>
    <row r="78" spans="1:17" ht="12">
      <c r="A78" s="13" t="s">
        <v>88</v>
      </c>
      <c r="B78" s="14">
        <f aca="true" t="shared" si="27" ref="B78:Q78">+B6+B35</f>
        <v>10027</v>
      </c>
      <c r="C78" s="14">
        <f t="shared" si="27"/>
        <v>8718</v>
      </c>
      <c r="D78" s="14">
        <f t="shared" si="27"/>
        <v>872</v>
      </c>
      <c r="E78" s="14">
        <f t="shared" si="27"/>
        <v>437</v>
      </c>
      <c r="F78" s="14">
        <f t="shared" si="27"/>
        <v>1180.7</v>
      </c>
      <c r="G78" s="14">
        <f t="shared" si="27"/>
        <v>1025</v>
      </c>
      <c r="H78" s="14">
        <f t="shared" si="27"/>
        <v>102.8</v>
      </c>
      <c r="I78" s="14">
        <f t="shared" si="27"/>
        <v>52.9</v>
      </c>
      <c r="J78" s="15">
        <f t="shared" si="27"/>
        <v>4892.434</v>
      </c>
      <c r="K78" s="14">
        <f t="shared" si="27"/>
        <v>4784.434</v>
      </c>
      <c r="L78" s="15">
        <f t="shared" si="27"/>
        <v>72</v>
      </c>
      <c r="M78" s="15">
        <f t="shared" si="27"/>
        <v>36</v>
      </c>
      <c r="N78" s="15">
        <f t="shared" si="27"/>
        <v>445.56300000000005</v>
      </c>
      <c r="O78" s="15">
        <f t="shared" si="27"/>
        <v>413.11</v>
      </c>
      <c r="P78" s="15">
        <f t="shared" si="27"/>
        <v>26.292</v>
      </c>
      <c r="Q78" s="15">
        <f t="shared" si="27"/>
        <v>6.161</v>
      </c>
    </row>
    <row r="80" spans="1:7" ht="12">
      <c r="A80" s="50" t="s">
        <v>89</v>
      </c>
      <c r="B80" s="51">
        <f>+B81+B82</f>
        <v>11207.7</v>
      </c>
      <c r="C80" s="51">
        <f>+C81+C82</f>
        <v>9743</v>
      </c>
      <c r="D80" s="51">
        <f>+D81+D82</f>
        <v>974.8</v>
      </c>
      <c r="E80" s="52">
        <f>+E81+E82</f>
        <v>489.9</v>
      </c>
      <c r="G80" s="5"/>
    </row>
    <row r="81" spans="1:7" ht="12">
      <c r="A81" s="53" t="s">
        <v>90</v>
      </c>
      <c r="B81" s="54">
        <f>+B78</f>
        <v>10027</v>
      </c>
      <c r="C81" s="54">
        <f>+C78</f>
        <v>8718</v>
      </c>
      <c r="D81" s="54">
        <f>+D78</f>
        <v>872</v>
      </c>
      <c r="E81" s="55">
        <f>+E78</f>
        <v>437</v>
      </c>
      <c r="G81" s="5"/>
    </row>
    <row r="82" spans="1:7" ht="12">
      <c r="A82" s="53" t="s">
        <v>91</v>
      </c>
      <c r="B82" s="54">
        <f>+F78</f>
        <v>1180.7</v>
      </c>
      <c r="C82" s="54">
        <f>+G78</f>
        <v>1025</v>
      </c>
      <c r="D82" s="54">
        <f>+H78</f>
        <v>102.8</v>
      </c>
      <c r="E82" s="55">
        <f>+I78</f>
        <v>52.9</v>
      </c>
      <c r="G82" s="5"/>
    </row>
    <row r="83" spans="1:9" ht="12">
      <c r="A83" s="56" t="s">
        <v>92</v>
      </c>
      <c r="B83" s="57">
        <f>+B84+B85</f>
        <v>5337.997</v>
      </c>
      <c r="C83" s="57">
        <f>+C84+C85</f>
        <v>5197.544</v>
      </c>
      <c r="D83" s="57">
        <f>+D84+D85</f>
        <v>98.292</v>
      </c>
      <c r="E83" s="58">
        <f>+E84+E85</f>
        <v>42.161</v>
      </c>
      <c r="F83" s="59"/>
      <c r="G83" s="60"/>
      <c r="H83" s="61"/>
      <c r="I83" s="61"/>
    </row>
    <row r="84" spans="1:9" ht="12">
      <c r="A84" s="53" t="s">
        <v>90</v>
      </c>
      <c r="B84" s="62">
        <f>+J78</f>
        <v>4892.434</v>
      </c>
      <c r="C84" s="62">
        <f>+K78</f>
        <v>4784.434</v>
      </c>
      <c r="D84" s="62">
        <f>+L78</f>
        <v>72</v>
      </c>
      <c r="E84" s="63">
        <f>+M78</f>
        <v>36</v>
      </c>
      <c r="F84" s="59"/>
      <c r="G84" s="60"/>
      <c r="H84" s="61"/>
      <c r="I84" s="61"/>
    </row>
    <row r="85" spans="1:9" ht="12">
      <c r="A85" s="53" t="s">
        <v>91</v>
      </c>
      <c r="B85" s="62">
        <f>+N78</f>
        <v>445.56300000000005</v>
      </c>
      <c r="C85" s="62">
        <f>+O78</f>
        <v>413.11</v>
      </c>
      <c r="D85" s="62">
        <f>+P78</f>
        <v>26.292</v>
      </c>
      <c r="E85" s="63">
        <f>+Q78</f>
        <v>6.161</v>
      </c>
      <c r="F85" s="59"/>
      <c r="G85" s="60"/>
      <c r="H85" s="61"/>
      <c r="I85" s="61"/>
    </row>
    <row r="86" spans="1:17" ht="12">
      <c r="A86" s="56" t="s">
        <v>93</v>
      </c>
      <c r="B86" s="64">
        <f aca="true" t="shared" si="28" ref="B86:E88">+B83/B80*100</f>
        <v>47.627943288988824</v>
      </c>
      <c r="C86" s="64">
        <f t="shared" si="28"/>
        <v>53.34644360053371</v>
      </c>
      <c r="D86" s="64">
        <f t="shared" si="28"/>
        <v>10.083299138284776</v>
      </c>
      <c r="E86" s="65">
        <f t="shared" si="28"/>
        <v>8.606042049397837</v>
      </c>
      <c r="F86" s="59"/>
      <c r="G86" s="60"/>
      <c r="H86" s="61"/>
      <c r="I86" s="61"/>
      <c r="J86" s="38"/>
      <c r="K86" s="66"/>
      <c r="L86" s="66"/>
      <c r="M86" s="66"/>
      <c r="N86" s="38"/>
      <c r="O86" s="66"/>
      <c r="P86" s="66"/>
      <c r="Q86" s="66"/>
    </row>
    <row r="87" spans="1:17" ht="12">
      <c r="A87" s="53" t="s">
        <v>90</v>
      </c>
      <c r="B87" s="67">
        <f t="shared" si="28"/>
        <v>48.79259998005386</v>
      </c>
      <c r="C87" s="67">
        <f t="shared" si="28"/>
        <v>54.87994952970865</v>
      </c>
      <c r="D87" s="67">
        <f t="shared" si="28"/>
        <v>8.256880733944955</v>
      </c>
      <c r="E87" s="68">
        <f t="shared" si="28"/>
        <v>8.237986270022883</v>
      </c>
      <c r="F87" s="59"/>
      <c r="G87" s="60"/>
      <c r="H87" s="61"/>
      <c r="I87" s="61"/>
      <c r="J87" s="38"/>
      <c r="K87" s="66"/>
      <c r="L87" s="66"/>
      <c r="M87" s="66"/>
      <c r="N87" s="38"/>
      <c r="O87" s="66"/>
      <c r="P87" s="66"/>
      <c r="Q87" s="66"/>
    </row>
    <row r="88" spans="1:9" ht="12">
      <c r="A88" s="69" t="s">
        <v>91</v>
      </c>
      <c r="B88" s="70">
        <f t="shared" si="28"/>
        <v>37.737189802659444</v>
      </c>
      <c r="C88" s="70">
        <f t="shared" si="28"/>
        <v>40.30341463414634</v>
      </c>
      <c r="D88" s="70">
        <f t="shared" si="28"/>
        <v>25.575875486381328</v>
      </c>
      <c r="E88" s="71">
        <f t="shared" si="28"/>
        <v>11.646502835538753</v>
      </c>
      <c r="G88" s="60"/>
      <c r="H88" s="60"/>
      <c r="I88" s="60"/>
    </row>
    <row r="89" spans="1:9" ht="12">
      <c r="A89" s="72"/>
      <c r="B89" s="73"/>
      <c r="C89" s="73"/>
      <c r="D89" s="73"/>
      <c r="E89" s="73"/>
      <c r="G89" s="60"/>
      <c r="H89" s="60"/>
      <c r="I89" s="60"/>
    </row>
    <row r="90" spans="1:9" ht="12">
      <c r="A90" s="120">
        <v>2022</v>
      </c>
      <c r="B90" s="120"/>
      <c r="C90" s="120"/>
      <c r="D90" s="120"/>
      <c r="E90" s="120"/>
      <c r="G90" s="74"/>
      <c r="H90" s="74"/>
      <c r="I90" s="74"/>
    </row>
    <row r="91" spans="1:9" ht="12">
      <c r="A91" s="50" t="s">
        <v>89</v>
      </c>
      <c r="B91" s="75">
        <f>+B92+B93</f>
        <v>7129</v>
      </c>
      <c r="C91" s="75">
        <f>+C92+C93</f>
        <v>6198</v>
      </c>
      <c r="D91" s="75">
        <f>+D92+D93</f>
        <v>620</v>
      </c>
      <c r="E91" s="75">
        <f>+E92+E93</f>
        <v>311</v>
      </c>
      <c r="G91" s="76"/>
      <c r="H91" s="77"/>
      <c r="I91" s="77"/>
    </row>
    <row r="92" spans="1:9" ht="12">
      <c r="A92" s="53" t="s">
        <v>90</v>
      </c>
      <c r="B92" s="62">
        <f>+B6</f>
        <v>7060</v>
      </c>
      <c r="C92" s="62">
        <f>+C6</f>
        <v>6138</v>
      </c>
      <c r="D92" s="62">
        <f>+D6</f>
        <v>614</v>
      </c>
      <c r="E92" s="62">
        <f>+E6</f>
        <v>308</v>
      </c>
      <c r="G92" s="76"/>
      <c r="H92" s="77"/>
      <c r="I92" s="77"/>
    </row>
    <row r="93" spans="1:9" ht="12">
      <c r="A93" s="69" t="s">
        <v>91</v>
      </c>
      <c r="B93" s="78">
        <f>+F6</f>
        <v>69</v>
      </c>
      <c r="C93" s="78">
        <f>+G6</f>
        <v>60</v>
      </c>
      <c r="D93" s="78">
        <f>+H6</f>
        <v>6</v>
      </c>
      <c r="E93" s="78">
        <f>+I6</f>
        <v>3</v>
      </c>
      <c r="G93" s="76"/>
      <c r="H93" s="77"/>
      <c r="I93" s="77"/>
    </row>
    <row r="94" spans="1:9" ht="12">
      <c r="A94" s="79" t="s">
        <v>92</v>
      </c>
      <c r="B94" s="75">
        <f>+B95+B96</f>
        <v>4958.734</v>
      </c>
      <c r="C94" s="75">
        <f>+C95+C96</f>
        <v>4844.434</v>
      </c>
      <c r="D94" s="75">
        <f>+D95+D96</f>
        <v>76.2</v>
      </c>
      <c r="E94" s="75">
        <f>+E95+E96</f>
        <v>38.1</v>
      </c>
      <c r="F94" s="59"/>
      <c r="G94" s="60"/>
      <c r="H94" s="61"/>
      <c r="I94" s="61"/>
    </row>
    <row r="95" spans="1:9" ht="12">
      <c r="A95" s="53" t="s">
        <v>90</v>
      </c>
      <c r="B95" s="62">
        <f>+J6</f>
        <v>4892.434</v>
      </c>
      <c r="C95" s="62">
        <f>+K6</f>
        <v>4784.434</v>
      </c>
      <c r="D95" s="62">
        <f>+L6</f>
        <v>72</v>
      </c>
      <c r="E95" s="62">
        <f>+M6</f>
        <v>36</v>
      </c>
      <c r="F95" s="59"/>
      <c r="G95" s="60"/>
      <c r="H95" s="61"/>
      <c r="I95" s="61"/>
    </row>
    <row r="96" spans="1:9" ht="12">
      <c r="A96" s="69" t="s">
        <v>91</v>
      </c>
      <c r="B96" s="78">
        <f>+N6</f>
        <v>66.3</v>
      </c>
      <c r="C96" s="78">
        <f>+O6</f>
        <v>60</v>
      </c>
      <c r="D96" s="78">
        <f>+P6</f>
        <v>4.2</v>
      </c>
      <c r="E96" s="78">
        <f>+Q6</f>
        <v>2.1</v>
      </c>
      <c r="F96" s="59"/>
      <c r="G96" s="60"/>
      <c r="H96" s="61"/>
      <c r="I96" s="61"/>
    </row>
    <row r="97" spans="1:17" ht="12">
      <c r="A97" s="80" t="s">
        <v>93</v>
      </c>
      <c r="B97" s="81">
        <f aca="true" t="shared" si="29" ref="B97:E99">+B94/B91*100</f>
        <v>69.55721700098191</v>
      </c>
      <c r="C97" s="81">
        <f t="shared" si="29"/>
        <v>78.16124556308488</v>
      </c>
      <c r="D97" s="81">
        <f t="shared" si="29"/>
        <v>12.290322580645162</v>
      </c>
      <c r="E97" s="82">
        <f t="shared" si="29"/>
        <v>12.2508038585209</v>
      </c>
      <c r="F97" s="59"/>
      <c r="G97" s="60"/>
      <c r="H97" s="61"/>
      <c r="I97" s="61"/>
      <c r="J97" s="66"/>
      <c r="K97" s="66"/>
      <c r="L97" s="66"/>
      <c r="M97" s="83"/>
      <c r="N97" s="66"/>
      <c r="O97" s="66"/>
      <c r="P97" s="66"/>
      <c r="Q97" s="66"/>
    </row>
    <row r="98" spans="1:17" ht="12">
      <c r="A98" s="53" t="s">
        <v>90</v>
      </c>
      <c r="B98" s="54">
        <f t="shared" si="29"/>
        <v>69.29793201133144</v>
      </c>
      <c r="C98" s="54">
        <f t="shared" si="29"/>
        <v>77.94776800260672</v>
      </c>
      <c r="D98" s="54">
        <f t="shared" si="29"/>
        <v>11.726384364820847</v>
      </c>
      <c r="E98" s="54">
        <f t="shared" si="29"/>
        <v>11.688311688311687</v>
      </c>
      <c r="F98" s="59"/>
      <c r="G98" s="60"/>
      <c r="H98" s="61"/>
      <c r="I98" s="61"/>
      <c r="J98" s="66"/>
      <c r="K98" s="66"/>
      <c r="L98" s="66"/>
      <c r="M98" s="83"/>
      <c r="N98" s="66"/>
      <c r="O98" s="66"/>
      <c r="P98" s="66"/>
      <c r="Q98" s="66"/>
    </row>
    <row r="99" spans="1:9" ht="12">
      <c r="A99" s="69" t="s">
        <v>91</v>
      </c>
      <c r="B99" s="54">
        <f t="shared" si="29"/>
        <v>96.08695652173913</v>
      </c>
      <c r="C99" s="54">
        <f t="shared" si="29"/>
        <v>100</v>
      </c>
      <c r="D99" s="54">
        <f t="shared" si="29"/>
        <v>70</v>
      </c>
      <c r="E99" s="54">
        <f t="shared" si="29"/>
        <v>70</v>
      </c>
      <c r="G99" s="60"/>
      <c r="H99" s="60"/>
      <c r="I99" s="60"/>
    </row>
    <row r="100" spans="1:9" ht="12">
      <c r="A100" s="77"/>
      <c r="B100" s="76"/>
      <c r="C100" s="77"/>
      <c r="D100" s="77"/>
      <c r="E100" s="77"/>
      <c r="G100" s="60"/>
      <c r="H100" s="60"/>
      <c r="I100" s="60"/>
    </row>
    <row r="101" spans="1:9" ht="12">
      <c r="A101" s="120">
        <v>2023</v>
      </c>
      <c r="B101" s="120"/>
      <c r="C101" s="120"/>
      <c r="D101" s="120"/>
      <c r="E101" s="120"/>
      <c r="G101" s="77"/>
      <c r="H101" s="77"/>
      <c r="I101" s="77"/>
    </row>
    <row r="102" spans="1:9" ht="12">
      <c r="A102" s="84" t="s">
        <v>89</v>
      </c>
      <c r="B102" s="15">
        <f>+B103+B104</f>
        <v>4078.7</v>
      </c>
      <c r="C102" s="15">
        <f>+C103+C104</f>
        <v>3545</v>
      </c>
      <c r="D102" s="15">
        <f>+D103+D104</f>
        <v>354.8</v>
      </c>
      <c r="E102" s="15">
        <f>+E103+E104</f>
        <v>178.9</v>
      </c>
      <c r="G102" s="76"/>
      <c r="H102" s="77"/>
      <c r="I102" s="77"/>
    </row>
    <row r="103" spans="1:9" ht="12">
      <c r="A103" s="85" t="s">
        <v>90</v>
      </c>
      <c r="B103" s="86">
        <f>+B35</f>
        <v>2967</v>
      </c>
      <c r="C103" s="86">
        <f>+C35</f>
        <v>2580</v>
      </c>
      <c r="D103" s="86">
        <f>+D35</f>
        <v>258</v>
      </c>
      <c r="E103" s="86">
        <f>+E35</f>
        <v>129</v>
      </c>
      <c r="G103" s="76"/>
      <c r="H103" s="77"/>
      <c r="I103" s="77"/>
    </row>
    <row r="104" spans="1:9" ht="12">
      <c r="A104" s="85" t="s">
        <v>91</v>
      </c>
      <c r="B104" s="86">
        <f>+F35</f>
        <v>1111.7</v>
      </c>
      <c r="C104" s="86">
        <f>+G35</f>
        <v>965</v>
      </c>
      <c r="D104" s="86">
        <f>+H35</f>
        <v>96.8</v>
      </c>
      <c r="E104" s="86">
        <f>+I35</f>
        <v>49.9</v>
      </c>
      <c r="G104" s="76"/>
      <c r="H104" s="77"/>
      <c r="I104" s="77"/>
    </row>
    <row r="105" spans="1:9" ht="12">
      <c r="A105" s="13" t="s">
        <v>92</v>
      </c>
      <c r="B105" s="15">
        <f>+B106+B107</f>
        <v>379.26300000000003</v>
      </c>
      <c r="C105" s="15">
        <f>+C106+C107</f>
        <v>353.11</v>
      </c>
      <c r="D105" s="15">
        <f>+D106+D107</f>
        <v>22.092000000000002</v>
      </c>
      <c r="E105" s="15">
        <f>+E106+E107</f>
        <v>4.061</v>
      </c>
      <c r="F105" s="59"/>
      <c r="G105" s="60"/>
      <c r="H105" s="60"/>
      <c r="I105" s="60"/>
    </row>
    <row r="106" spans="1:9" ht="12">
      <c r="A106" s="85" t="s">
        <v>90</v>
      </c>
      <c r="B106" s="86">
        <f>+J35</f>
        <v>0</v>
      </c>
      <c r="C106" s="86">
        <f>+K35</f>
        <v>0</v>
      </c>
      <c r="D106" s="86">
        <f>+L35</f>
        <v>0</v>
      </c>
      <c r="E106" s="86">
        <f>+M35</f>
        <v>0</v>
      </c>
      <c r="F106" s="59"/>
      <c r="G106" s="60"/>
      <c r="H106" s="60"/>
      <c r="I106" s="60"/>
    </row>
    <row r="107" spans="1:9" ht="12">
      <c r="A107" s="85" t="s">
        <v>91</v>
      </c>
      <c r="B107" s="86">
        <f>+N35</f>
        <v>379.26300000000003</v>
      </c>
      <c r="C107" s="86">
        <f>+O35</f>
        <v>353.11</v>
      </c>
      <c r="D107" s="86">
        <f>+P35</f>
        <v>22.092000000000002</v>
      </c>
      <c r="E107" s="86">
        <f>+Q35</f>
        <v>4.061</v>
      </c>
      <c r="F107" s="59"/>
      <c r="G107" s="60"/>
      <c r="H107" s="60"/>
      <c r="I107" s="60"/>
    </row>
    <row r="108" spans="1:17" ht="12">
      <c r="A108" s="13" t="s">
        <v>93</v>
      </c>
      <c r="B108" s="14">
        <f aca="true" t="shared" si="30" ref="B108:E110">+B105/B102*100</f>
        <v>9.298624561747616</v>
      </c>
      <c r="C108" s="14">
        <f t="shared" si="30"/>
        <v>9.960789844851904</v>
      </c>
      <c r="D108" s="14">
        <f t="shared" si="30"/>
        <v>6.226606538895153</v>
      </c>
      <c r="E108" s="14">
        <f t="shared" si="30"/>
        <v>2.2699832308552264</v>
      </c>
      <c r="F108" s="59"/>
      <c r="G108" s="60"/>
      <c r="H108" s="60"/>
      <c r="I108" s="60"/>
      <c r="J108" s="66"/>
      <c r="K108" s="66"/>
      <c r="L108" s="66"/>
      <c r="M108" s="66"/>
      <c r="N108" s="66"/>
      <c r="O108" s="66"/>
      <c r="P108" s="66"/>
      <c r="Q108" s="66"/>
    </row>
    <row r="109" spans="1:5" ht="12">
      <c r="A109" s="85" t="s">
        <v>90</v>
      </c>
      <c r="B109" s="87">
        <f t="shared" si="30"/>
        <v>0</v>
      </c>
      <c r="C109" s="87">
        <f t="shared" si="30"/>
        <v>0</v>
      </c>
      <c r="D109" s="87">
        <f t="shared" si="30"/>
        <v>0</v>
      </c>
      <c r="E109" s="87">
        <f t="shared" si="30"/>
        <v>0</v>
      </c>
    </row>
    <row r="110" spans="1:5" ht="12">
      <c r="A110" s="85" t="s">
        <v>91</v>
      </c>
      <c r="B110" s="88">
        <f t="shared" si="30"/>
        <v>34.11558873796888</v>
      </c>
      <c r="C110" s="88">
        <f t="shared" si="30"/>
        <v>36.59170984455959</v>
      </c>
      <c r="D110" s="88">
        <f t="shared" si="30"/>
        <v>22.82231404958678</v>
      </c>
      <c r="E110" s="88">
        <f t="shared" si="30"/>
        <v>8.138276553106213</v>
      </c>
    </row>
  </sheetData>
  <sheetProtection/>
  <mergeCells count="9">
    <mergeCell ref="A90:E90"/>
    <mergeCell ref="A101:E101"/>
    <mergeCell ref="A3:A5"/>
    <mergeCell ref="B3:I3"/>
    <mergeCell ref="J3:Q3"/>
    <mergeCell ref="B4:E4"/>
    <mergeCell ref="F4:I4"/>
    <mergeCell ref="J4:M4"/>
    <mergeCell ref="N4:Q4"/>
  </mergeCells>
  <printOptions/>
  <pageMargins left="0.24" right="0.16" top="0.3" bottom="0.33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1"/>
  <sheetViews>
    <sheetView zoomScalePageLayoutView="0" workbookViewId="0" topLeftCell="A4">
      <pane xSplit="1" ySplit="4" topLeftCell="J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Z7" sqref="Z7"/>
    </sheetView>
  </sheetViews>
  <sheetFormatPr defaultColWidth="9.00390625" defaultRowHeight="15"/>
  <cols>
    <col min="1" max="1" width="5.00390625" style="3" customWidth="1"/>
    <col min="2" max="2" width="29.00390625" style="3" customWidth="1"/>
    <col min="3" max="3" width="12.421875" style="3" customWidth="1"/>
    <col min="4" max="4" width="11.140625" style="3" customWidth="1"/>
    <col min="5" max="5" width="10.8515625" style="3" customWidth="1"/>
    <col min="6" max="6" width="10.421875" style="3" customWidth="1"/>
    <col min="7" max="7" width="9.421875" style="3" customWidth="1"/>
    <col min="8" max="8" width="10.00390625" style="3" customWidth="1"/>
    <col min="9" max="9" width="8.8515625" style="3" customWidth="1"/>
    <col min="10" max="10" width="9.421875" style="3" customWidth="1"/>
    <col min="11" max="11" width="8.00390625" style="3" customWidth="1"/>
    <col min="12" max="12" width="6.8515625" style="3" customWidth="1"/>
    <col min="13" max="13" width="27.57421875" style="3" customWidth="1"/>
    <col min="14" max="14" width="10.57421875" style="3" customWidth="1"/>
    <col min="15" max="15" width="10.421875" style="3" customWidth="1"/>
    <col min="16" max="16" width="9.28125" style="3" customWidth="1"/>
    <col min="17" max="17" width="9.8515625" style="3" customWidth="1"/>
    <col min="18" max="18" width="8.28125" style="3" customWidth="1"/>
    <col min="19" max="19" width="8.00390625" style="3" customWidth="1"/>
    <col min="20" max="20" width="7.7109375" style="3" customWidth="1"/>
    <col min="21" max="21" width="8.00390625" style="3" customWidth="1"/>
    <col min="22" max="22" width="7.57421875" style="3" customWidth="1"/>
    <col min="23" max="23" width="4.8515625" style="3" customWidth="1"/>
    <col min="24" max="24" width="6.57421875" style="3" customWidth="1"/>
    <col min="25" max="25" width="6.28125" style="3" customWidth="1"/>
    <col min="26" max="26" width="6.57421875" style="3" customWidth="1"/>
    <col min="27" max="27" width="6.00390625" style="3" customWidth="1"/>
    <col min="28" max="28" width="8.140625" style="3" customWidth="1"/>
    <col min="29" max="29" width="6.421875" style="3" customWidth="1"/>
    <col min="30" max="30" width="5.7109375" style="3" customWidth="1"/>
    <col min="31" max="31" width="6.7109375" style="3" customWidth="1"/>
    <col min="32" max="32" width="6.57421875" style="3" customWidth="1"/>
    <col min="33" max="33" width="8.28125" style="3" customWidth="1"/>
    <col min="34" max="16384" width="9.00390625" style="3" customWidth="1"/>
  </cols>
  <sheetData>
    <row r="1" spans="1:33" ht="32.25" customHeight="1">
      <c r="A1" s="127" t="s">
        <v>26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"/>
      <c r="AB1" s="1"/>
      <c r="AC1" s="1"/>
      <c r="AD1" s="1"/>
      <c r="AE1" s="1"/>
      <c r="AF1" s="1"/>
      <c r="AG1" s="1"/>
    </row>
    <row r="2" spans="1:33" ht="13.5">
      <c r="A2" s="128" t="s">
        <v>114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2"/>
      <c r="AB2" s="2"/>
      <c r="AC2" s="2"/>
      <c r="AD2" s="2"/>
      <c r="AE2" s="2"/>
      <c r="AF2" s="2"/>
      <c r="AG2" s="2"/>
    </row>
    <row r="4" spans="1:26" s="92" customFormat="1" ht="12.75">
      <c r="A4" s="125" t="s">
        <v>0</v>
      </c>
      <c r="B4" s="125" t="s">
        <v>1</v>
      </c>
      <c r="C4" s="125" t="s">
        <v>19</v>
      </c>
      <c r="D4" s="125"/>
      <c r="E4" s="125"/>
      <c r="F4" s="125"/>
      <c r="G4" s="125"/>
      <c r="H4" s="125"/>
      <c r="I4" s="125"/>
      <c r="J4" s="125"/>
      <c r="K4" s="125"/>
      <c r="L4" s="125"/>
      <c r="M4" s="125" t="s">
        <v>1</v>
      </c>
      <c r="N4" s="125" t="s">
        <v>117</v>
      </c>
      <c r="O4" s="125"/>
      <c r="P4" s="125"/>
      <c r="Q4" s="125"/>
      <c r="R4" s="125"/>
      <c r="S4" s="125"/>
      <c r="T4" s="125"/>
      <c r="U4" s="125"/>
      <c r="V4" s="125"/>
      <c r="W4" s="125"/>
      <c r="X4" s="129" t="s">
        <v>21</v>
      </c>
      <c r="Y4" s="130"/>
      <c r="Z4" s="131"/>
    </row>
    <row r="5" spans="1:26" s="92" customFormat="1" ht="17.25" customHeight="1">
      <c r="A5" s="125"/>
      <c r="B5" s="125"/>
      <c r="C5" s="125" t="s">
        <v>2</v>
      </c>
      <c r="D5" s="126" t="s">
        <v>23</v>
      </c>
      <c r="E5" s="126" t="s">
        <v>24</v>
      </c>
      <c r="F5" s="125" t="s">
        <v>3</v>
      </c>
      <c r="G5" s="125"/>
      <c r="H5" s="125" t="s">
        <v>5</v>
      </c>
      <c r="I5" s="125"/>
      <c r="J5" s="125" t="s">
        <v>4</v>
      </c>
      <c r="K5" s="125"/>
      <c r="L5" s="126" t="s">
        <v>20</v>
      </c>
      <c r="M5" s="125"/>
      <c r="N5" s="125" t="s">
        <v>2</v>
      </c>
      <c r="O5" s="126" t="s">
        <v>23</v>
      </c>
      <c r="P5" s="126" t="s">
        <v>24</v>
      </c>
      <c r="Q5" s="125" t="s">
        <v>3</v>
      </c>
      <c r="R5" s="125"/>
      <c r="S5" s="125" t="s">
        <v>5</v>
      </c>
      <c r="T5" s="125"/>
      <c r="U5" s="125" t="s">
        <v>4</v>
      </c>
      <c r="V5" s="125"/>
      <c r="W5" s="126" t="s">
        <v>113</v>
      </c>
      <c r="X5" s="125" t="s">
        <v>2</v>
      </c>
      <c r="Y5" s="126" t="s">
        <v>112</v>
      </c>
      <c r="Z5" s="126" t="s">
        <v>22</v>
      </c>
    </row>
    <row r="6" spans="1:26" s="92" customFormat="1" ht="19.5" customHeight="1">
      <c r="A6" s="125"/>
      <c r="B6" s="125"/>
      <c r="C6" s="125"/>
      <c r="D6" s="125"/>
      <c r="E6" s="125"/>
      <c r="F6" s="90" t="s">
        <v>10</v>
      </c>
      <c r="G6" s="90" t="s">
        <v>11</v>
      </c>
      <c r="H6" s="90" t="s">
        <v>10</v>
      </c>
      <c r="I6" s="90" t="s">
        <v>12</v>
      </c>
      <c r="J6" s="90" t="s">
        <v>10</v>
      </c>
      <c r="K6" s="90" t="s">
        <v>12</v>
      </c>
      <c r="L6" s="125"/>
      <c r="M6" s="125"/>
      <c r="N6" s="125"/>
      <c r="O6" s="125"/>
      <c r="P6" s="125"/>
      <c r="Q6" s="89" t="s">
        <v>10</v>
      </c>
      <c r="R6" s="89" t="s">
        <v>11</v>
      </c>
      <c r="S6" s="89" t="s">
        <v>10</v>
      </c>
      <c r="T6" s="89" t="s">
        <v>12</v>
      </c>
      <c r="U6" s="89" t="s">
        <v>10</v>
      </c>
      <c r="V6" s="89" t="s">
        <v>12</v>
      </c>
      <c r="W6" s="125"/>
      <c r="X6" s="125"/>
      <c r="Y6" s="125"/>
      <c r="Z6" s="125"/>
    </row>
    <row r="7" spans="1:26" s="92" customFormat="1" ht="18" customHeight="1">
      <c r="A7" s="129" t="s">
        <v>25</v>
      </c>
      <c r="B7" s="131"/>
      <c r="C7" s="97">
        <f>+D7+E7</f>
        <v>7129</v>
      </c>
      <c r="D7" s="97">
        <f>+F7+H7+J7</f>
        <v>7060</v>
      </c>
      <c r="E7" s="97">
        <f>+G7+I7+K7</f>
        <v>69</v>
      </c>
      <c r="F7" s="98">
        <f>+F8+F12+F14+F16+F18+F20+F26+F28+F30</f>
        <v>6138</v>
      </c>
      <c r="G7" s="98">
        <f aca="true" t="shared" si="0" ref="G7:L7">+G8+G12+G14+G16+G18+G20+G26+G28+G30</f>
        <v>60</v>
      </c>
      <c r="H7" s="98">
        <f t="shared" si="0"/>
        <v>614</v>
      </c>
      <c r="I7" s="98">
        <f t="shared" si="0"/>
        <v>6</v>
      </c>
      <c r="J7" s="98">
        <f t="shared" si="0"/>
        <v>308</v>
      </c>
      <c r="K7" s="98">
        <f t="shared" si="0"/>
        <v>3</v>
      </c>
      <c r="L7" s="98">
        <f t="shared" si="0"/>
        <v>0</v>
      </c>
      <c r="M7" s="89" t="s">
        <v>25</v>
      </c>
      <c r="N7" s="101">
        <f>+O7+P7</f>
        <v>4958.734</v>
      </c>
      <c r="O7" s="101">
        <f>+Q7+S7+U7</f>
        <v>4892.434</v>
      </c>
      <c r="P7" s="101">
        <f>+R7+T7+V7</f>
        <v>66.3</v>
      </c>
      <c r="Q7" s="110">
        <f>+Q8+Q12+Q14+Q16+Q18+Q20+Q24+Q26+Q28+Q30</f>
        <v>4784.434</v>
      </c>
      <c r="R7" s="110">
        <f aca="true" t="shared" si="1" ref="R7:W7">+R8+R12+R14+R16+R18+R20+R24+R26+R28+R30</f>
        <v>60</v>
      </c>
      <c r="S7" s="110">
        <f t="shared" si="1"/>
        <v>72</v>
      </c>
      <c r="T7" s="110">
        <f t="shared" si="1"/>
        <v>4.2</v>
      </c>
      <c r="U7" s="110">
        <f t="shared" si="1"/>
        <v>36</v>
      </c>
      <c r="V7" s="110">
        <f t="shared" si="1"/>
        <v>2.1</v>
      </c>
      <c r="W7" s="110">
        <f t="shared" si="1"/>
        <v>0</v>
      </c>
      <c r="X7" s="113">
        <f aca="true" t="shared" si="2" ref="X7:Z8">+N7/C7*100</f>
        <v>69.55721700098191</v>
      </c>
      <c r="Y7" s="113">
        <f t="shared" si="2"/>
        <v>69.29793201133144</v>
      </c>
      <c r="Z7" s="113">
        <f t="shared" si="2"/>
        <v>96.08695652173913</v>
      </c>
    </row>
    <row r="8" spans="1:26" s="92" customFormat="1" ht="18" customHeight="1">
      <c r="A8" s="90" t="s">
        <v>6</v>
      </c>
      <c r="B8" s="90" t="s">
        <v>7</v>
      </c>
      <c r="C8" s="98">
        <f>+SUM(C9:C11)</f>
        <v>6877</v>
      </c>
      <c r="D8" s="98">
        <f aca="true" t="shared" si="3" ref="D8:K8">+SUM(D9:D11)</f>
        <v>6808</v>
      </c>
      <c r="E8" s="98">
        <f t="shared" si="3"/>
        <v>69</v>
      </c>
      <c r="F8" s="98">
        <f t="shared" si="3"/>
        <v>5920</v>
      </c>
      <c r="G8" s="98">
        <f t="shared" si="3"/>
        <v>60</v>
      </c>
      <c r="H8" s="98">
        <f t="shared" si="3"/>
        <v>592</v>
      </c>
      <c r="I8" s="98">
        <f t="shared" si="3"/>
        <v>6</v>
      </c>
      <c r="J8" s="98">
        <f t="shared" si="3"/>
        <v>296</v>
      </c>
      <c r="K8" s="98">
        <f t="shared" si="3"/>
        <v>3</v>
      </c>
      <c r="L8" s="99"/>
      <c r="M8" s="90" t="s">
        <v>7</v>
      </c>
      <c r="N8" s="110">
        <f>+SUM(N9:N11)</f>
        <v>4958.734</v>
      </c>
      <c r="O8" s="110">
        <f aca="true" t="shared" si="4" ref="O8:W8">+SUM(O9:O11)</f>
        <v>4892.434</v>
      </c>
      <c r="P8" s="110">
        <f t="shared" si="4"/>
        <v>66.3</v>
      </c>
      <c r="Q8" s="110">
        <f t="shared" si="4"/>
        <v>4784.434</v>
      </c>
      <c r="R8" s="110">
        <f t="shared" si="4"/>
        <v>60</v>
      </c>
      <c r="S8" s="110">
        <f t="shared" si="4"/>
        <v>72</v>
      </c>
      <c r="T8" s="110">
        <f t="shared" si="4"/>
        <v>4.2</v>
      </c>
      <c r="U8" s="110">
        <f t="shared" si="4"/>
        <v>36</v>
      </c>
      <c r="V8" s="110">
        <f t="shared" si="4"/>
        <v>2.1</v>
      </c>
      <c r="W8" s="110">
        <f t="shared" si="4"/>
        <v>0</v>
      </c>
      <c r="X8" s="113">
        <f t="shared" si="2"/>
        <v>72.10606369056275</v>
      </c>
      <c r="Y8" s="113">
        <f t="shared" si="2"/>
        <v>71.86301410105759</v>
      </c>
      <c r="Z8" s="113">
        <f t="shared" si="2"/>
        <v>96.08695652173913</v>
      </c>
    </row>
    <row r="9" spans="1:26" s="94" customFormat="1" ht="18" customHeight="1">
      <c r="A9" s="93" t="s">
        <v>8</v>
      </c>
      <c r="B9" s="93" t="s">
        <v>29</v>
      </c>
      <c r="C9" s="100">
        <f>+D9+E9</f>
        <v>828</v>
      </c>
      <c r="D9" s="100">
        <f>+F9+H9+J9</f>
        <v>828</v>
      </c>
      <c r="E9" s="100">
        <f>+G9+I9+K9</f>
        <v>0</v>
      </c>
      <c r="F9" s="100">
        <f>+'tinh hình von'!C8</f>
        <v>720</v>
      </c>
      <c r="G9" s="100">
        <f>+'tinh hình von'!F8</f>
        <v>0</v>
      </c>
      <c r="H9" s="100">
        <f>+'tinh hình von'!D8</f>
        <v>72</v>
      </c>
      <c r="I9" s="100">
        <f>+'tinh hình von'!G8</f>
        <v>0</v>
      </c>
      <c r="J9" s="100">
        <f>+'tinh hình von'!E8</f>
        <v>36</v>
      </c>
      <c r="K9" s="100">
        <f>+'tinh hình von'!I8</f>
        <v>0</v>
      </c>
      <c r="L9" s="100"/>
      <c r="M9" s="93" t="s">
        <v>29</v>
      </c>
      <c r="N9" s="111">
        <f>+O9+P9</f>
        <v>828</v>
      </c>
      <c r="O9" s="111">
        <f>+Q9+S9+U9</f>
        <v>828</v>
      </c>
      <c r="P9" s="111">
        <f>+R9+T9+V9</f>
        <v>0</v>
      </c>
      <c r="Q9" s="105">
        <f>+'tinh hình von'!K8</f>
        <v>720</v>
      </c>
      <c r="R9" s="106">
        <f>+'tinh hình von'!O8</f>
        <v>0</v>
      </c>
      <c r="S9" s="106">
        <f>+'tinh hình von'!L8</f>
        <v>72</v>
      </c>
      <c r="T9" s="106">
        <f>+'tinh hình von'!P8</f>
        <v>0</v>
      </c>
      <c r="U9" s="106">
        <f>+'tinh hình von'!M8</f>
        <v>36</v>
      </c>
      <c r="V9" s="107">
        <f>+'tinh hình von'!Q8</f>
        <v>0</v>
      </c>
      <c r="W9" s="93"/>
      <c r="X9" s="112">
        <f>+N9/C9*100</f>
        <v>100</v>
      </c>
      <c r="Y9" s="112">
        <f>+O9/D9*100</f>
        <v>100</v>
      </c>
      <c r="Z9" s="112">
        <v>0</v>
      </c>
    </row>
    <row r="10" spans="1:26" s="94" customFormat="1" ht="18" customHeight="1">
      <c r="A10" s="93"/>
      <c r="B10" s="114" t="s">
        <v>115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14" t="s">
        <v>115</v>
      </c>
      <c r="N10" s="111"/>
      <c r="O10" s="111"/>
      <c r="P10" s="111"/>
      <c r="Q10" s="105"/>
      <c r="R10" s="106"/>
      <c r="S10" s="106"/>
      <c r="T10" s="106"/>
      <c r="U10" s="106"/>
      <c r="V10" s="107"/>
      <c r="W10" s="93"/>
      <c r="X10" s="112"/>
      <c r="Y10" s="112"/>
      <c r="Z10" s="112"/>
    </row>
    <row r="11" spans="1:26" s="94" customFormat="1" ht="18" customHeight="1">
      <c r="A11" s="93" t="s">
        <v>9</v>
      </c>
      <c r="B11" s="93" t="s">
        <v>96</v>
      </c>
      <c r="C11" s="100">
        <f>+D11+E11</f>
        <v>6049</v>
      </c>
      <c r="D11" s="100">
        <f>+F11+H11+J11</f>
        <v>5980</v>
      </c>
      <c r="E11" s="100">
        <f>+G11+I11+K11</f>
        <v>69</v>
      </c>
      <c r="F11" s="100">
        <f>+'tinh hình von'!C19</f>
        <v>5200</v>
      </c>
      <c r="G11" s="100">
        <f>+'tinh hình von'!G19</f>
        <v>60</v>
      </c>
      <c r="H11" s="100">
        <f>+'tinh hình von'!D19</f>
        <v>520</v>
      </c>
      <c r="I11" s="100">
        <f>+'tinh hình von'!H19</f>
        <v>6</v>
      </c>
      <c r="J11" s="100">
        <f>+'tinh hình von'!E19</f>
        <v>260</v>
      </c>
      <c r="K11" s="100">
        <f>+'tinh hình von'!I19</f>
        <v>3</v>
      </c>
      <c r="L11" s="100"/>
      <c r="M11" s="93" t="s">
        <v>96</v>
      </c>
      <c r="N11" s="111">
        <f>+O11+P11</f>
        <v>4130.734</v>
      </c>
      <c r="O11" s="111">
        <f>+Q11+S11+U11</f>
        <v>4064.434</v>
      </c>
      <c r="P11" s="111">
        <f>+R11+T11+V11</f>
        <v>66.3</v>
      </c>
      <c r="Q11" s="108">
        <f>+'tinh hình von'!K19</f>
        <v>4064.434</v>
      </c>
      <c r="R11" s="108">
        <f>+'tinh hình von'!O19</f>
        <v>60</v>
      </c>
      <c r="S11" s="108">
        <f>+'tinh hình von'!L19</f>
        <v>0</v>
      </c>
      <c r="T11" s="108">
        <f>+'tinh hình von'!P19</f>
        <v>4.2</v>
      </c>
      <c r="U11" s="108">
        <f>+'tinh hình von'!M19</f>
        <v>0</v>
      </c>
      <c r="V11" s="104">
        <f>+'tinh hình von'!Q19</f>
        <v>2.1</v>
      </c>
      <c r="W11" s="93"/>
      <c r="X11" s="112">
        <f>+N11/C11*100</f>
        <v>68.28788229459416</v>
      </c>
      <c r="Y11" s="112">
        <f>+O11/D11*100</f>
        <v>67.9671237458194</v>
      </c>
      <c r="Z11" s="112">
        <f>+P11/E11*100</f>
        <v>96.08695652173913</v>
      </c>
    </row>
    <row r="12" spans="1:26" s="92" customFormat="1" ht="18" customHeight="1">
      <c r="A12" s="90" t="s">
        <v>13</v>
      </c>
      <c r="B12" s="90" t="s">
        <v>14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0" t="s">
        <v>14</v>
      </c>
      <c r="N12" s="103"/>
      <c r="O12" s="103"/>
      <c r="P12" s="103"/>
      <c r="Q12" s="103"/>
      <c r="R12" s="103"/>
      <c r="S12" s="103"/>
      <c r="T12" s="103"/>
      <c r="U12" s="103"/>
      <c r="V12" s="103"/>
      <c r="W12" s="91"/>
      <c r="X12" s="112"/>
      <c r="Y12" s="112"/>
      <c r="Z12" s="112"/>
    </row>
    <row r="13" spans="1:26" s="92" customFormat="1" ht="18" customHeight="1">
      <c r="A13" s="91"/>
      <c r="B13" s="91" t="s">
        <v>97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1" t="s">
        <v>97</v>
      </c>
      <c r="N13" s="103"/>
      <c r="O13" s="103"/>
      <c r="P13" s="103"/>
      <c r="Q13" s="103"/>
      <c r="R13" s="103"/>
      <c r="S13" s="103"/>
      <c r="T13" s="103"/>
      <c r="U13" s="103"/>
      <c r="V13" s="103"/>
      <c r="W13" s="91"/>
      <c r="X13" s="112"/>
      <c r="Y13" s="112"/>
      <c r="Z13" s="112"/>
    </row>
    <row r="14" spans="1:26" s="92" customFormat="1" ht="18" customHeight="1">
      <c r="A14" s="90" t="s">
        <v>15</v>
      </c>
      <c r="B14" s="90" t="s">
        <v>16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0" t="s">
        <v>16</v>
      </c>
      <c r="N14" s="103"/>
      <c r="O14" s="103"/>
      <c r="P14" s="103"/>
      <c r="Q14" s="103"/>
      <c r="R14" s="103"/>
      <c r="S14" s="103"/>
      <c r="T14" s="103"/>
      <c r="U14" s="103"/>
      <c r="V14" s="103"/>
      <c r="W14" s="91"/>
      <c r="X14" s="112"/>
      <c r="Y14" s="112"/>
      <c r="Z14" s="112"/>
    </row>
    <row r="15" spans="1:26" s="92" customFormat="1" ht="18" customHeight="1">
      <c r="A15" s="91"/>
      <c r="B15" s="91" t="s">
        <v>97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1" t="s">
        <v>97</v>
      </c>
      <c r="N15" s="103"/>
      <c r="O15" s="103"/>
      <c r="P15" s="103"/>
      <c r="Q15" s="103"/>
      <c r="R15" s="103"/>
      <c r="S15" s="103"/>
      <c r="T15" s="103"/>
      <c r="U15" s="103"/>
      <c r="V15" s="103"/>
      <c r="W15" s="91"/>
      <c r="X15" s="112"/>
      <c r="Y15" s="112"/>
      <c r="Z15" s="112"/>
    </row>
    <row r="16" spans="1:26" s="92" customFormat="1" ht="18" customHeight="1">
      <c r="A16" s="90" t="s">
        <v>102</v>
      </c>
      <c r="B16" s="90" t="s">
        <v>98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0" t="s">
        <v>98</v>
      </c>
      <c r="N16" s="103"/>
      <c r="O16" s="103"/>
      <c r="P16" s="103"/>
      <c r="Q16" s="103"/>
      <c r="R16" s="103"/>
      <c r="S16" s="103"/>
      <c r="T16" s="103"/>
      <c r="U16" s="103"/>
      <c r="V16" s="103"/>
      <c r="W16" s="91"/>
      <c r="X16" s="112"/>
      <c r="Y16" s="112"/>
      <c r="Z16" s="112"/>
    </row>
    <row r="17" spans="1:26" s="92" customFormat="1" ht="18" customHeight="1">
      <c r="A17" s="91"/>
      <c r="B17" s="91" t="s">
        <v>97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1" t="s">
        <v>97</v>
      </c>
      <c r="N17" s="103"/>
      <c r="O17" s="103"/>
      <c r="P17" s="103"/>
      <c r="Q17" s="103"/>
      <c r="R17" s="103"/>
      <c r="S17" s="103"/>
      <c r="T17" s="103"/>
      <c r="U17" s="103"/>
      <c r="V17" s="103"/>
      <c r="W17" s="91"/>
      <c r="X17" s="112"/>
      <c r="Y17" s="112"/>
      <c r="Z17" s="112"/>
    </row>
    <row r="18" spans="1:26" s="92" customFormat="1" ht="18" customHeight="1">
      <c r="A18" s="90" t="s">
        <v>103</v>
      </c>
      <c r="B18" s="90" t="s">
        <v>99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0" t="s">
        <v>99</v>
      </c>
      <c r="N18" s="103"/>
      <c r="O18" s="103"/>
      <c r="P18" s="103"/>
      <c r="Q18" s="103"/>
      <c r="R18" s="103"/>
      <c r="S18" s="103"/>
      <c r="T18" s="103"/>
      <c r="U18" s="103"/>
      <c r="V18" s="103"/>
      <c r="W18" s="91"/>
      <c r="X18" s="112"/>
      <c r="Y18" s="112"/>
      <c r="Z18" s="112"/>
    </row>
    <row r="19" spans="1:26" s="92" customFormat="1" ht="25.5" customHeight="1">
      <c r="A19" s="91"/>
      <c r="B19" s="34" t="s">
        <v>84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34" t="s">
        <v>84</v>
      </c>
      <c r="N19" s="103"/>
      <c r="O19" s="103"/>
      <c r="P19" s="103"/>
      <c r="Q19" s="103"/>
      <c r="R19" s="103"/>
      <c r="S19" s="103"/>
      <c r="T19" s="103"/>
      <c r="U19" s="103"/>
      <c r="V19" s="103"/>
      <c r="W19" s="91"/>
      <c r="X19" s="112"/>
      <c r="Y19" s="112"/>
      <c r="Z19" s="112"/>
    </row>
    <row r="20" spans="1:26" s="92" customFormat="1" ht="18" customHeight="1">
      <c r="A20" s="90" t="s">
        <v>104</v>
      </c>
      <c r="B20" s="90" t="s">
        <v>100</v>
      </c>
      <c r="C20" s="98">
        <f>+SUM(C21:C23)</f>
        <v>252</v>
      </c>
      <c r="D20" s="98">
        <f aca="true" t="shared" si="5" ref="D20:L20">+SUM(D21:D23)</f>
        <v>252</v>
      </c>
      <c r="E20" s="98">
        <f t="shared" si="5"/>
        <v>0</v>
      </c>
      <c r="F20" s="98">
        <f t="shared" si="5"/>
        <v>218</v>
      </c>
      <c r="G20" s="98">
        <f t="shared" si="5"/>
        <v>0</v>
      </c>
      <c r="H20" s="98">
        <f t="shared" si="5"/>
        <v>22</v>
      </c>
      <c r="I20" s="98">
        <f t="shared" si="5"/>
        <v>0</v>
      </c>
      <c r="J20" s="98">
        <f t="shared" si="5"/>
        <v>12</v>
      </c>
      <c r="K20" s="98">
        <f t="shared" si="5"/>
        <v>0</v>
      </c>
      <c r="L20" s="98">
        <f t="shared" si="5"/>
        <v>0</v>
      </c>
      <c r="M20" s="90" t="s">
        <v>100</v>
      </c>
      <c r="N20" s="110">
        <f>+SUM(N21:N23)</f>
        <v>0</v>
      </c>
      <c r="O20" s="110">
        <f aca="true" t="shared" si="6" ref="O20:V20">+SUM(O21:O23)</f>
        <v>0</v>
      </c>
      <c r="P20" s="110">
        <f t="shared" si="6"/>
        <v>0</v>
      </c>
      <c r="Q20" s="110">
        <f t="shared" si="6"/>
        <v>0</v>
      </c>
      <c r="R20" s="110">
        <f t="shared" si="6"/>
        <v>0</v>
      </c>
      <c r="S20" s="110">
        <f t="shared" si="6"/>
        <v>0</v>
      </c>
      <c r="T20" s="110">
        <f t="shared" si="6"/>
        <v>0</v>
      </c>
      <c r="U20" s="110">
        <f t="shared" si="6"/>
        <v>0</v>
      </c>
      <c r="V20" s="110">
        <f t="shared" si="6"/>
        <v>0</v>
      </c>
      <c r="W20" s="91"/>
      <c r="X20" s="112"/>
      <c r="Y20" s="112"/>
      <c r="Z20" s="112"/>
    </row>
    <row r="21" spans="1:26" s="92" customFormat="1" ht="18" customHeight="1">
      <c r="A21" s="91"/>
      <c r="B21" s="95" t="s">
        <v>111</v>
      </c>
      <c r="C21" s="99">
        <f>+D21+E21</f>
        <v>126</v>
      </c>
      <c r="D21" s="99">
        <f>+F21+H21+J21</f>
        <v>126</v>
      </c>
      <c r="E21" s="99">
        <f>+G21+I21+K21</f>
        <v>0</v>
      </c>
      <c r="F21" s="99">
        <f>+'tinh hình von'!C32</f>
        <v>109</v>
      </c>
      <c r="G21" s="99">
        <f>+'tinh hình von'!G32</f>
        <v>0</v>
      </c>
      <c r="H21" s="99">
        <f>+'tinh hình von'!D32</f>
        <v>11</v>
      </c>
      <c r="I21" s="99">
        <f>+'tinh hình von'!H32</f>
        <v>0</v>
      </c>
      <c r="J21" s="99">
        <f>+'tinh hình von'!E32</f>
        <v>6</v>
      </c>
      <c r="K21" s="99">
        <f>+'tinh hình von'!I32</f>
        <v>0</v>
      </c>
      <c r="L21" s="99"/>
      <c r="M21" s="95" t="s">
        <v>111</v>
      </c>
      <c r="N21" s="109">
        <f>+O21+P21</f>
        <v>0</v>
      </c>
      <c r="O21" s="109">
        <f>+Q21+S21+U21</f>
        <v>0</v>
      </c>
      <c r="P21" s="109">
        <f>+R21+T21+V21</f>
        <v>0</v>
      </c>
      <c r="Q21" s="108">
        <f>+'tinh hình von'!K32</f>
        <v>0</v>
      </c>
      <c r="R21" s="108">
        <f>+'tinh hình von'!O32</f>
        <v>0</v>
      </c>
      <c r="S21" s="108">
        <f>+'tinh hình von'!L32</f>
        <v>0</v>
      </c>
      <c r="T21" s="108">
        <f>+'tinh hình von'!P32</f>
        <v>0</v>
      </c>
      <c r="U21" s="108">
        <f>+'tinh hình von'!M32</f>
        <v>0</v>
      </c>
      <c r="V21" s="108">
        <f>+'tinh hình von'!Q32</f>
        <v>0</v>
      </c>
      <c r="W21" s="91"/>
      <c r="X21" s="112"/>
      <c r="Y21" s="112"/>
      <c r="Z21" s="112"/>
    </row>
    <row r="22" spans="1:26" s="92" customFormat="1" ht="18" customHeight="1">
      <c r="A22" s="91"/>
      <c r="B22" s="95" t="s">
        <v>110</v>
      </c>
      <c r="C22" s="99">
        <f>+D22+E22</f>
        <v>126</v>
      </c>
      <c r="D22" s="99">
        <f>+F22+H22+J22</f>
        <v>126</v>
      </c>
      <c r="E22" s="99">
        <f>+G22+I22+K22</f>
        <v>0</v>
      </c>
      <c r="F22" s="99">
        <f>+'tinh hình von'!C33</f>
        <v>109</v>
      </c>
      <c r="G22" s="99">
        <f>+'tinh hình von'!G33</f>
        <v>0</v>
      </c>
      <c r="H22" s="99">
        <f>+'tinh hình von'!D33</f>
        <v>11</v>
      </c>
      <c r="I22" s="99">
        <f>+'tinh hình von'!H33</f>
        <v>0</v>
      </c>
      <c r="J22" s="99">
        <f>+'tinh hình von'!E33</f>
        <v>6</v>
      </c>
      <c r="K22" s="99">
        <f>+'tinh hình von'!I33</f>
        <v>0</v>
      </c>
      <c r="L22" s="99"/>
      <c r="M22" s="95" t="s">
        <v>110</v>
      </c>
      <c r="N22" s="109">
        <f>+O22+P22</f>
        <v>0</v>
      </c>
      <c r="O22" s="109">
        <f>+Q22+S22+U22</f>
        <v>0</v>
      </c>
      <c r="P22" s="109">
        <f>+R22+T22+V22</f>
        <v>0</v>
      </c>
      <c r="Q22" s="108">
        <f>+'tinh hình von'!K33</f>
        <v>0</v>
      </c>
      <c r="R22" s="108">
        <f>+'tinh hình von'!O33</f>
        <v>0</v>
      </c>
      <c r="S22" s="108">
        <f>+'tinh hình von'!L33</f>
        <v>0</v>
      </c>
      <c r="T22" s="108">
        <f>+'tinh hình von'!P33</f>
        <v>0</v>
      </c>
      <c r="U22" s="108">
        <f>+'tinh hình von'!M33</f>
        <v>0</v>
      </c>
      <c r="V22" s="108">
        <f>+'tinh hình von'!Q33</f>
        <v>0</v>
      </c>
      <c r="W22" s="91"/>
      <c r="X22" s="112"/>
      <c r="Y22" s="112"/>
      <c r="Z22" s="112"/>
    </row>
    <row r="23" spans="1:26" s="92" customFormat="1" ht="18" customHeight="1">
      <c r="A23" s="91"/>
      <c r="B23" s="95" t="s">
        <v>116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5" t="s">
        <v>116</v>
      </c>
      <c r="N23" s="109"/>
      <c r="O23" s="109"/>
      <c r="P23" s="109"/>
      <c r="Q23" s="108"/>
      <c r="R23" s="108"/>
      <c r="S23" s="108"/>
      <c r="T23" s="108"/>
      <c r="U23" s="108"/>
      <c r="V23" s="108"/>
      <c r="W23" s="91"/>
      <c r="X23" s="112"/>
      <c r="Y23" s="112"/>
      <c r="Z23" s="112"/>
    </row>
    <row r="24" spans="1:26" s="92" customFormat="1" ht="18" customHeight="1">
      <c r="A24" s="90" t="s">
        <v>105</v>
      </c>
      <c r="B24" s="90" t="s">
        <v>101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0" t="s">
        <v>101</v>
      </c>
      <c r="N24" s="103"/>
      <c r="O24" s="103"/>
      <c r="P24" s="103"/>
      <c r="Q24" s="103"/>
      <c r="R24" s="103"/>
      <c r="S24" s="103"/>
      <c r="T24" s="103"/>
      <c r="U24" s="103"/>
      <c r="V24" s="103"/>
      <c r="W24" s="91"/>
      <c r="X24" s="112"/>
      <c r="Y24" s="112"/>
      <c r="Z24" s="112"/>
    </row>
    <row r="25" spans="1:26" s="92" customFormat="1" ht="18" customHeight="1">
      <c r="A25" s="91"/>
      <c r="B25" s="91" t="s">
        <v>97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1" t="s">
        <v>97</v>
      </c>
      <c r="N25" s="103"/>
      <c r="O25" s="103"/>
      <c r="P25" s="103"/>
      <c r="Q25" s="103"/>
      <c r="R25" s="103"/>
      <c r="S25" s="103"/>
      <c r="T25" s="103"/>
      <c r="U25" s="103"/>
      <c r="V25" s="103"/>
      <c r="W25" s="91"/>
      <c r="X25" s="112"/>
      <c r="Y25" s="112"/>
      <c r="Z25" s="112"/>
    </row>
    <row r="26" spans="1:26" s="92" customFormat="1" ht="18" customHeight="1">
      <c r="A26" s="90" t="s">
        <v>106</v>
      </c>
      <c r="B26" s="90" t="s">
        <v>108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0" t="s">
        <v>108</v>
      </c>
      <c r="N26" s="103"/>
      <c r="O26" s="103"/>
      <c r="P26" s="103"/>
      <c r="Q26" s="103"/>
      <c r="R26" s="103"/>
      <c r="S26" s="103"/>
      <c r="T26" s="103"/>
      <c r="U26" s="103"/>
      <c r="V26" s="103"/>
      <c r="W26" s="91"/>
      <c r="X26" s="112"/>
      <c r="Y26" s="112"/>
      <c r="Z26" s="112"/>
    </row>
    <row r="27" spans="1:26" s="92" customFormat="1" ht="18" customHeight="1">
      <c r="A27" s="91"/>
      <c r="B27" s="91" t="s">
        <v>97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1" t="s">
        <v>97</v>
      </c>
      <c r="N27" s="103"/>
      <c r="O27" s="103"/>
      <c r="P27" s="103"/>
      <c r="Q27" s="103"/>
      <c r="R27" s="103"/>
      <c r="S27" s="103"/>
      <c r="T27" s="103"/>
      <c r="U27" s="103"/>
      <c r="V27" s="103"/>
      <c r="W27" s="91"/>
      <c r="X27" s="112"/>
      <c r="Y27" s="112"/>
      <c r="Z27" s="112"/>
    </row>
    <row r="28" spans="1:26" s="92" customFormat="1" ht="18" customHeight="1">
      <c r="A28" s="90" t="s">
        <v>107</v>
      </c>
      <c r="B28" s="90" t="s">
        <v>109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0" t="s">
        <v>109</v>
      </c>
      <c r="N28" s="103"/>
      <c r="O28" s="103"/>
      <c r="P28" s="103"/>
      <c r="Q28" s="103"/>
      <c r="R28" s="103"/>
      <c r="S28" s="103"/>
      <c r="T28" s="103"/>
      <c r="U28" s="103"/>
      <c r="V28" s="103"/>
      <c r="W28" s="91"/>
      <c r="X28" s="112"/>
      <c r="Y28" s="112"/>
      <c r="Z28" s="112"/>
    </row>
    <row r="29" spans="1:26" s="92" customFormat="1" ht="18" customHeight="1">
      <c r="A29" s="91"/>
      <c r="B29" s="91" t="s">
        <v>97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1" t="s">
        <v>97</v>
      </c>
      <c r="N29" s="103"/>
      <c r="O29" s="103"/>
      <c r="P29" s="103"/>
      <c r="Q29" s="103"/>
      <c r="R29" s="103"/>
      <c r="S29" s="103"/>
      <c r="T29" s="103"/>
      <c r="U29" s="103"/>
      <c r="V29" s="103"/>
      <c r="W29" s="91"/>
      <c r="X29" s="112"/>
      <c r="Y29" s="112"/>
      <c r="Z29" s="112"/>
    </row>
    <row r="30" spans="1:26" s="92" customFormat="1" ht="18" customHeight="1">
      <c r="A30" s="90" t="s">
        <v>18</v>
      </c>
      <c r="B30" s="90" t="s">
        <v>17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0" t="s">
        <v>17</v>
      </c>
      <c r="N30" s="103"/>
      <c r="O30" s="103"/>
      <c r="P30" s="103"/>
      <c r="Q30" s="103"/>
      <c r="R30" s="103"/>
      <c r="S30" s="103"/>
      <c r="T30" s="103"/>
      <c r="U30" s="103"/>
      <c r="V30" s="103"/>
      <c r="W30" s="91"/>
      <c r="X30" s="112"/>
      <c r="Y30" s="112"/>
      <c r="Z30" s="112"/>
    </row>
    <row r="31" spans="1:26" s="92" customFormat="1" ht="18" customHeight="1">
      <c r="A31" s="91"/>
      <c r="B31" s="95" t="s">
        <v>87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5" t="s">
        <v>87</v>
      </c>
      <c r="N31" s="103"/>
      <c r="O31" s="103"/>
      <c r="P31" s="103"/>
      <c r="Q31" s="103"/>
      <c r="R31" s="103"/>
      <c r="S31" s="103"/>
      <c r="T31" s="103"/>
      <c r="U31" s="103"/>
      <c r="V31" s="103"/>
      <c r="W31" s="91"/>
      <c r="X31" s="112"/>
      <c r="Y31" s="112"/>
      <c r="Z31" s="112"/>
    </row>
  </sheetData>
  <sheetProtection/>
  <mergeCells count="26">
    <mergeCell ref="F5:G5"/>
    <mergeCell ref="H5:I5"/>
    <mergeCell ref="J5:K5"/>
    <mergeCell ref="A7:B7"/>
    <mergeCell ref="C5:C6"/>
    <mergeCell ref="D5:D6"/>
    <mergeCell ref="E5:E6"/>
    <mergeCell ref="A1:Z1"/>
    <mergeCell ref="A2:Z2"/>
    <mergeCell ref="X5:X6"/>
    <mergeCell ref="Y5:Y6"/>
    <mergeCell ref="Z5:Z6"/>
    <mergeCell ref="X4:Z4"/>
    <mergeCell ref="A4:A6"/>
    <mergeCell ref="B4:B6"/>
    <mergeCell ref="C4:L4"/>
    <mergeCell ref="L5:L6"/>
    <mergeCell ref="M4:M6"/>
    <mergeCell ref="N4:W4"/>
    <mergeCell ref="N5:N6"/>
    <mergeCell ref="O5:O6"/>
    <mergeCell ref="P5:P6"/>
    <mergeCell ref="Q5:R5"/>
    <mergeCell ref="W5:W6"/>
    <mergeCell ref="S5:T5"/>
    <mergeCell ref="U5:V5"/>
  </mergeCells>
  <printOptions/>
  <pageMargins left="0.33" right="0.2" top="0.47" bottom="0.28" header="0.3" footer="0.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zoomScalePageLayoutView="0" workbookViewId="0" topLeftCell="A4">
      <pane xSplit="1" ySplit="4" topLeftCell="B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K11" sqref="K11"/>
    </sheetView>
  </sheetViews>
  <sheetFormatPr defaultColWidth="9.00390625" defaultRowHeight="15"/>
  <cols>
    <col min="1" max="1" width="5.00390625" style="3" customWidth="1"/>
    <col min="2" max="2" width="29.00390625" style="3" customWidth="1"/>
    <col min="3" max="3" width="12.421875" style="3" customWidth="1"/>
    <col min="4" max="4" width="11.140625" style="3" customWidth="1"/>
    <col min="5" max="5" width="10.8515625" style="3" customWidth="1"/>
    <col min="6" max="6" width="10.421875" style="3" customWidth="1"/>
    <col min="7" max="7" width="9.421875" style="3" customWidth="1"/>
    <col min="8" max="8" width="10.00390625" style="3" customWidth="1"/>
    <col min="9" max="9" width="8.8515625" style="3" customWidth="1"/>
    <col min="10" max="10" width="9.421875" style="3" customWidth="1"/>
    <col min="11" max="11" width="8.00390625" style="3" customWidth="1"/>
    <col min="12" max="12" width="6.8515625" style="3" customWidth="1"/>
    <col min="13" max="13" width="27.57421875" style="3" customWidth="1"/>
    <col min="14" max="14" width="10.57421875" style="3" customWidth="1"/>
    <col min="15" max="15" width="10.421875" style="3" customWidth="1"/>
    <col min="16" max="16" width="9.28125" style="3" customWidth="1"/>
    <col min="17" max="17" width="9.8515625" style="3" customWidth="1"/>
    <col min="18" max="18" width="8.28125" style="3" customWidth="1"/>
    <col min="19" max="19" width="8.00390625" style="3" customWidth="1"/>
    <col min="20" max="20" width="7.7109375" style="3" customWidth="1"/>
    <col min="21" max="21" width="8.00390625" style="3" customWidth="1"/>
    <col min="22" max="22" width="7.57421875" style="3" customWidth="1"/>
    <col min="23" max="23" width="4.8515625" style="3" customWidth="1"/>
    <col min="24" max="24" width="6.57421875" style="3" customWidth="1"/>
    <col min="25" max="25" width="6.28125" style="3" customWidth="1"/>
    <col min="26" max="26" width="6.57421875" style="3" customWidth="1"/>
    <col min="27" max="27" width="6.00390625" style="3" customWidth="1"/>
    <col min="28" max="28" width="8.140625" style="3" customWidth="1"/>
    <col min="29" max="29" width="6.421875" style="3" customWidth="1"/>
    <col min="30" max="30" width="5.7109375" style="3" customWidth="1"/>
    <col min="31" max="31" width="6.7109375" style="3" customWidth="1"/>
    <col min="32" max="32" width="6.57421875" style="3" customWidth="1"/>
    <col min="33" max="33" width="8.28125" style="3" customWidth="1"/>
    <col min="34" max="16384" width="9.00390625" style="3" customWidth="1"/>
  </cols>
  <sheetData>
    <row r="1" spans="1:33" ht="32.25" customHeight="1">
      <c r="A1" s="127" t="s">
        <v>27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"/>
      <c r="AB1" s="1"/>
      <c r="AC1" s="1"/>
      <c r="AD1" s="1"/>
      <c r="AE1" s="1"/>
      <c r="AF1" s="1"/>
      <c r="AG1" s="1"/>
    </row>
    <row r="2" spans="1:33" ht="13.5">
      <c r="A2" s="128" t="s">
        <v>114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2"/>
      <c r="AB2" s="2"/>
      <c r="AC2" s="2"/>
      <c r="AD2" s="2"/>
      <c r="AE2" s="2"/>
      <c r="AF2" s="2"/>
      <c r="AG2" s="2"/>
    </row>
    <row r="4" spans="1:26" s="92" customFormat="1" ht="12.75">
      <c r="A4" s="125" t="s">
        <v>0</v>
      </c>
      <c r="B4" s="125" t="s">
        <v>1</v>
      </c>
      <c r="C4" s="125" t="s">
        <v>28</v>
      </c>
      <c r="D4" s="125"/>
      <c r="E4" s="125"/>
      <c r="F4" s="125"/>
      <c r="G4" s="125"/>
      <c r="H4" s="125"/>
      <c r="I4" s="125"/>
      <c r="J4" s="125"/>
      <c r="K4" s="125"/>
      <c r="L4" s="125"/>
      <c r="M4" s="125" t="s">
        <v>1</v>
      </c>
      <c r="N4" s="125" t="s">
        <v>117</v>
      </c>
      <c r="O4" s="125"/>
      <c r="P4" s="125"/>
      <c r="Q4" s="125"/>
      <c r="R4" s="125"/>
      <c r="S4" s="125"/>
      <c r="T4" s="125"/>
      <c r="U4" s="125"/>
      <c r="V4" s="125"/>
      <c r="W4" s="125"/>
      <c r="X4" s="129" t="s">
        <v>21</v>
      </c>
      <c r="Y4" s="130"/>
      <c r="Z4" s="131"/>
    </row>
    <row r="5" spans="1:26" s="92" customFormat="1" ht="17.25" customHeight="1">
      <c r="A5" s="125"/>
      <c r="B5" s="125"/>
      <c r="C5" s="125" t="s">
        <v>2</v>
      </c>
      <c r="D5" s="126" t="s">
        <v>23</v>
      </c>
      <c r="E5" s="126" t="s">
        <v>24</v>
      </c>
      <c r="F5" s="125" t="s">
        <v>3</v>
      </c>
      <c r="G5" s="125"/>
      <c r="H5" s="125" t="s">
        <v>5</v>
      </c>
      <c r="I5" s="125"/>
      <c r="J5" s="125" t="s">
        <v>4</v>
      </c>
      <c r="K5" s="125"/>
      <c r="L5" s="126" t="s">
        <v>20</v>
      </c>
      <c r="M5" s="125"/>
      <c r="N5" s="125" t="s">
        <v>2</v>
      </c>
      <c r="O5" s="126" t="s">
        <v>23</v>
      </c>
      <c r="P5" s="126" t="s">
        <v>24</v>
      </c>
      <c r="Q5" s="125" t="s">
        <v>3</v>
      </c>
      <c r="R5" s="125"/>
      <c r="S5" s="125" t="s">
        <v>5</v>
      </c>
      <c r="T5" s="125"/>
      <c r="U5" s="125" t="s">
        <v>4</v>
      </c>
      <c r="V5" s="125"/>
      <c r="W5" s="126" t="s">
        <v>113</v>
      </c>
      <c r="X5" s="125" t="s">
        <v>2</v>
      </c>
      <c r="Y5" s="126" t="s">
        <v>112</v>
      </c>
      <c r="Z5" s="126" t="s">
        <v>22</v>
      </c>
    </row>
    <row r="6" spans="1:26" s="92" customFormat="1" ht="19.5" customHeight="1">
      <c r="A6" s="125"/>
      <c r="B6" s="125"/>
      <c r="C6" s="125"/>
      <c r="D6" s="125"/>
      <c r="E6" s="125"/>
      <c r="F6" s="89" t="s">
        <v>10</v>
      </c>
      <c r="G6" s="89" t="s">
        <v>11</v>
      </c>
      <c r="H6" s="89" t="s">
        <v>10</v>
      </c>
      <c r="I6" s="89" t="s">
        <v>12</v>
      </c>
      <c r="J6" s="89" t="s">
        <v>10</v>
      </c>
      <c r="K6" s="89" t="s">
        <v>12</v>
      </c>
      <c r="L6" s="125"/>
      <c r="M6" s="125"/>
      <c r="N6" s="125"/>
      <c r="O6" s="125"/>
      <c r="P6" s="125"/>
      <c r="Q6" s="89" t="s">
        <v>10</v>
      </c>
      <c r="R6" s="89" t="s">
        <v>11</v>
      </c>
      <c r="S6" s="89" t="s">
        <v>10</v>
      </c>
      <c r="T6" s="89" t="s">
        <v>12</v>
      </c>
      <c r="U6" s="89" t="s">
        <v>10</v>
      </c>
      <c r="V6" s="89" t="s">
        <v>12</v>
      </c>
      <c r="W6" s="125"/>
      <c r="X6" s="125"/>
      <c r="Y6" s="125"/>
      <c r="Z6" s="125"/>
    </row>
    <row r="7" spans="1:26" s="92" customFormat="1" ht="18" customHeight="1">
      <c r="A7" s="129" t="s">
        <v>25</v>
      </c>
      <c r="B7" s="131"/>
      <c r="C7" s="97">
        <f>+D7+E7</f>
        <v>4078.7</v>
      </c>
      <c r="D7" s="97">
        <f>+F7+H7+J7</f>
        <v>2967</v>
      </c>
      <c r="E7" s="97">
        <f>+G7+I7+K7</f>
        <v>1111.7</v>
      </c>
      <c r="F7" s="98">
        <f>+F8+F12+F14+F16+F18+F20+F24+F26+F28+F30</f>
        <v>2580</v>
      </c>
      <c r="G7" s="98">
        <f aca="true" t="shared" si="0" ref="G7:L7">+G8+G12+G14+G16+G18+G20+G24+G26+G28+G30</f>
        <v>965</v>
      </c>
      <c r="H7" s="98">
        <f t="shared" si="0"/>
        <v>258</v>
      </c>
      <c r="I7" s="98">
        <f t="shared" si="0"/>
        <v>96.8</v>
      </c>
      <c r="J7" s="98">
        <f t="shared" si="0"/>
        <v>129</v>
      </c>
      <c r="K7" s="98">
        <f t="shared" si="0"/>
        <v>49.9</v>
      </c>
      <c r="L7" s="98">
        <f t="shared" si="0"/>
        <v>0</v>
      </c>
      <c r="M7" s="89" t="s">
        <v>25</v>
      </c>
      <c r="N7" s="119">
        <f>+N8+N12+N14+N16+N18+N20+N24+N26+N28+N30</f>
        <v>379.26300000000003</v>
      </c>
      <c r="O7" s="119">
        <f aca="true" t="shared" si="1" ref="O7:W7">+O8+O12+O14+O16+O18+O20+O24+O26+O28+O30</f>
        <v>0</v>
      </c>
      <c r="P7" s="119">
        <f t="shared" si="1"/>
        <v>379.26300000000003</v>
      </c>
      <c r="Q7" s="119">
        <f t="shared" si="1"/>
        <v>0</v>
      </c>
      <c r="R7" s="119">
        <f t="shared" si="1"/>
        <v>353.11</v>
      </c>
      <c r="S7" s="119">
        <f t="shared" si="1"/>
        <v>0</v>
      </c>
      <c r="T7" s="119">
        <f t="shared" si="1"/>
        <v>22.092000000000002</v>
      </c>
      <c r="U7" s="119">
        <f t="shared" si="1"/>
        <v>0</v>
      </c>
      <c r="V7" s="119">
        <f t="shared" si="1"/>
        <v>4.061</v>
      </c>
      <c r="W7" s="119">
        <f t="shared" si="1"/>
        <v>0</v>
      </c>
      <c r="X7" s="113">
        <f>+N7/C7*100</f>
        <v>9.298624561747616</v>
      </c>
      <c r="Y7" s="113">
        <f>+O7/D7*100</f>
        <v>0</v>
      </c>
      <c r="Z7" s="113">
        <f>+P7/E7*100</f>
        <v>34.11558873796888</v>
      </c>
    </row>
    <row r="8" spans="1:26" s="92" customFormat="1" ht="18" customHeight="1">
      <c r="A8" s="90" t="s">
        <v>6</v>
      </c>
      <c r="B8" s="90" t="s">
        <v>7</v>
      </c>
      <c r="C8" s="98">
        <f aca="true" t="shared" si="2" ref="C8:K8">+SUM(C9:C11)</f>
        <v>3632.7</v>
      </c>
      <c r="D8" s="98">
        <f t="shared" si="2"/>
        <v>2967</v>
      </c>
      <c r="E8" s="98">
        <f t="shared" si="2"/>
        <v>665.7</v>
      </c>
      <c r="F8" s="98">
        <f t="shared" si="2"/>
        <v>2580</v>
      </c>
      <c r="G8" s="98">
        <f t="shared" si="2"/>
        <v>579</v>
      </c>
      <c r="H8" s="98">
        <f t="shared" si="2"/>
        <v>258</v>
      </c>
      <c r="I8" s="98">
        <f t="shared" si="2"/>
        <v>57.8</v>
      </c>
      <c r="J8" s="98">
        <f t="shared" si="2"/>
        <v>129</v>
      </c>
      <c r="K8" s="98">
        <f t="shared" si="2"/>
        <v>28.9</v>
      </c>
      <c r="L8" s="99"/>
      <c r="M8" s="90" t="s">
        <v>7</v>
      </c>
      <c r="N8" s="110">
        <f>+N9+N11</f>
        <v>106.05</v>
      </c>
      <c r="O8" s="110">
        <f>+O9+O11</f>
        <v>0</v>
      </c>
      <c r="P8" s="110">
        <f>+P9+P11</f>
        <v>106.05</v>
      </c>
      <c r="Q8" s="110">
        <f>+Q9+Q11</f>
        <v>0</v>
      </c>
      <c r="R8" s="110">
        <f aca="true" t="shared" si="3" ref="R8:W8">+R9+R11</f>
        <v>96</v>
      </c>
      <c r="S8" s="110">
        <f t="shared" si="3"/>
        <v>0</v>
      </c>
      <c r="T8" s="110">
        <f t="shared" si="3"/>
        <v>6.800000000000001</v>
      </c>
      <c r="U8" s="110">
        <f t="shared" si="3"/>
        <v>0</v>
      </c>
      <c r="V8" s="110">
        <f t="shared" si="3"/>
        <v>3.25</v>
      </c>
      <c r="W8" s="110">
        <f t="shared" si="3"/>
        <v>0</v>
      </c>
      <c r="X8" s="113">
        <f>+N8/C8*100</f>
        <v>2.919316211082666</v>
      </c>
      <c r="Y8" s="113">
        <f aca="true" t="shared" si="4" ref="Y8:Z11">+O8/D8*100</f>
        <v>0</v>
      </c>
      <c r="Z8" s="113">
        <f t="shared" si="4"/>
        <v>15.930599369085172</v>
      </c>
    </row>
    <row r="9" spans="1:26" s="94" customFormat="1" ht="18" customHeight="1">
      <c r="A9" s="93" t="s">
        <v>8</v>
      </c>
      <c r="B9" s="93" t="s">
        <v>29</v>
      </c>
      <c r="C9" s="100">
        <f>+D9+E9</f>
        <v>2967</v>
      </c>
      <c r="D9" s="100">
        <f aca="true" t="shared" si="5" ref="D9:E11">+F9+H9+J9</f>
        <v>2967</v>
      </c>
      <c r="E9" s="100">
        <f t="shared" si="5"/>
        <v>0</v>
      </c>
      <c r="F9" s="100">
        <f>+'tinh hình von'!C37</f>
        <v>2580</v>
      </c>
      <c r="G9" s="100">
        <f>+'tinh hình von'!G37</f>
        <v>0</v>
      </c>
      <c r="H9" s="100">
        <f>+'tinh hình von'!D37</f>
        <v>258</v>
      </c>
      <c r="I9" s="100">
        <f>+'tinh hình von'!H37</f>
        <v>0</v>
      </c>
      <c r="J9" s="100">
        <f>+'tinh hình von'!E37</f>
        <v>129</v>
      </c>
      <c r="K9" s="100">
        <f>+'tinh hình von'!I37</f>
        <v>0</v>
      </c>
      <c r="L9" s="100"/>
      <c r="M9" s="93" t="s">
        <v>29</v>
      </c>
      <c r="N9" s="111">
        <f>+O9+P9</f>
        <v>0</v>
      </c>
      <c r="O9" s="111">
        <f aca="true" t="shared" si="6" ref="O9:P11">+Q9+S9+U9</f>
        <v>0</v>
      </c>
      <c r="P9" s="111">
        <f t="shared" si="6"/>
        <v>0</v>
      </c>
      <c r="Q9" s="105">
        <f>+'tinh hình von'!K37</f>
        <v>0</v>
      </c>
      <c r="R9" s="106">
        <f>+'tinh hình von'!O37</f>
        <v>0</v>
      </c>
      <c r="S9" s="106">
        <f>+'tinh hình von'!L37</f>
        <v>0</v>
      </c>
      <c r="T9" s="106">
        <f>+'tinh hình von'!P37</f>
        <v>0</v>
      </c>
      <c r="U9" s="106">
        <f>+'tinh hình von'!M37</f>
        <v>0</v>
      </c>
      <c r="V9" s="107">
        <f>+'tinh hình von'!Q37</f>
        <v>0</v>
      </c>
      <c r="W9" s="93"/>
      <c r="X9" s="112">
        <f>+N9/C9*100</f>
        <v>0</v>
      </c>
      <c r="Y9" s="112">
        <f t="shared" si="4"/>
        <v>0</v>
      </c>
      <c r="Z9" s="112">
        <v>0</v>
      </c>
    </row>
    <row r="10" spans="1:26" s="94" customFormat="1" ht="18" customHeight="1">
      <c r="A10" s="93"/>
      <c r="B10" s="114" t="s">
        <v>115</v>
      </c>
      <c r="C10" s="100">
        <f>+D10+E10</f>
        <v>552</v>
      </c>
      <c r="D10" s="100">
        <f t="shared" si="5"/>
        <v>0</v>
      </c>
      <c r="E10" s="100">
        <f t="shared" si="5"/>
        <v>552</v>
      </c>
      <c r="F10" s="100">
        <f>+'tinh hình von'!C54</f>
        <v>0</v>
      </c>
      <c r="G10" s="100">
        <f>+'tinh hình von'!G54</f>
        <v>480</v>
      </c>
      <c r="H10" s="100">
        <f>+'tinh hình von'!D54</f>
        <v>0</v>
      </c>
      <c r="I10" s="100">
        <f>+'tinh hình von'!H54</f>
        <v>48</v>
      </c>
      <c r="J10" s="100">
        <f>+'tinh hình von'!E54</f>
        <v>0</v>
      </c>
      <c r="K10" s="100">
        <f>+'tinh hình von'!I54</f>
        <v>24</v>
      </c>
      <c r="L10" s="100"/>
      <c r="M10" s="114" t="s">
        <v>115</v>
      </c>
      <c r="N10" s="111">
        <f>+O10+P10</f>
        <v>0</v>
      </c>
      <c r="O10" s="111">
        <f t="shared" si="6"/>
        <v>0</v>
      </c>
      <c r="P10" s="111">
        <f t="shared" si="6"/>
        <v>0</v>
      </c>
      <c r="Q10" s="105">
        <f>+'tinh hình von'!K54</f>
        <v>0</v>
      </c>
      <c r="R10" s="106">
        <f>+'tinh hình von'!O54</f>
        <v>0</v>
      </c>
      <c r="S10" s="106">
        <f>+'tinh hình von'!L54</f>
        <v>0</v>
      </c>
      <c r="T10" s="106">
        <f>+'tinh hình von'!P54</f>
        <v>0</v>
      </c>
      <c r="U10" s="106">
        <f>+'tinh hình von'!M54</f>
        <v>0</v>
      </c>
      <c r="V10" s="107">
        <f>+'tinh hình von'!Q54</f>
        <v>0</v>
      </c>
      <c r="W10" s="93"/>
      <c r="X10" s="112"/>
      <c r="Y10" s="112"/>
      <c r="Z10" s="112"/>
    </row>
    <row r="11" spans="1:26" s="94" customFormat="1" ht="18" customHeight="1">
      <c r="A11" s="93" t="s">
        <v>9</v>
      </c>
      <c r="B11" s="93" t="s">
        <v>96</v>
      </c>
      <c r="C11" s="100">
        <f>+D11+E11</f>
        <v>113.7</v>
      </c>
      <c r="D11" s="100">
        <f t="shared" si="5"/>
        <v>0</v>
      </c>
      <c r="E11" s="100">
        <f t="shared" si="5"/>
        <v>113.7</v>
      </c>
      <c r="F11" s="100">
        <f>+'tinh hình von'!C61</f>
        <v>0</v>
      </c>
      <c r="G11" s="100">
        <f>+'tinh hình von'!G61</f>
        <v>99</v>
      </c>
      <c r="H11" s="100">
        <f>+'tinh hình von'!D61</f>
        <v>0</v>
      </c>
      <c r="I11" s="100">
        <f>+'tinh hình von'!H61</f>
        <v>9.8</v>
      </c>
      <c r="J11" s="100">
        <f>+'tinh hình von'!E61</f>
        <v>0</v>
      </c>
      <c r="K11" s="100">
        <f>+'tinh hình von'!I61</f>
        <v>4.9</v>
      </c>
      <c r="L11" s="100"/>
      <c r="M11" s="93" t="s">
        <v>96</v>
      </c>
      <c r="N11" s="111">
        <f>+O11+P11</f>
        <v>106.05</v>
      </c>
      <c r="O11" s="111">
        <f t="shared" si="6"/>
        <v>0</v>
      </c>
      <c r="P11" s="111">
        <f t="shared" si="6"/>
        <v>106.05</v>
      </c>
      <c r="Q11" s="108">
        <f>+'tinh hình von'!K61</f>
        <v>0</v>
      </c>
      <c r="R11" s="108">
        <f>+'tinh hình von'!O61</f>
        <v>96</v>
      </c>
      <c r="S11" s="108">
        <f>+'tinh hình von'!L61</f>
        <v>0</v>
      </c>
      <c r="T11" s="108">
        <f>+'tinh hình von'!P61</f>
        <v>6.800000000000001</v>
      </c>
      <c r="U11" s="108">
        <f>+'tinh hình von'!M61</f>
        <v>0</v>
      </c>
      <c r="V11" s="104">
        <f>+'tinh hình von'!Q61</f>
        <v>3.25</v>
      </c>
      <c r="W11" s="93"/>
      <c r="X11" s="112">
        <f>+N11/C11*100</f>
        <v>93.27176781002639</v>
      </c>
      <c r="Y11" s="112"/>
      <c r="Z11" s="112">
        <f t="shared" si="4"/>
        <v>93.27176781002639</v>
      </c>
    </row>
    <row r="12" spans="1:26" s="92" customFormat="1" ht="18" customHeight="1">
      <c r="A12" s="90" t="s">
        <v>13</v>
      </c>
      <c r="B12" s="90" t="s">
        <v>14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0" t="s">
        <v>14</v>
      </c>
      <c r="N12" s="103"/>
      <c r="O12" s="103"/>
      <c r="P12" s="103"/>
      <c r="Q12" s="103"/>
      <c r="R12" s="103"/>
      <c r="S12" s="103"/>
      <c r="T12" s="103"/>
      <c r="U12" s="103"/>
      <c r="V12" s="103"/>
      <c r="W12" s="91"/>
      <c r="X12" s="112"/>
      <c r="Y12" s="91"/>
      <c r="Z12" s="91"/>
    </row>
    <row r="13" spans="1:26" s="92" customFormat="1" ht="18" customHeight="1">
      <c r="A13" s="91"/>
      <c r="B13" s="91" t="s">
        <v>97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1" t="s">
        <v>97</v>
      </c>
      <c r="N13" s="103"/>
      <c r="O13" s="103"/>
      <c r="P13" s="103"/>
      <c r="Q13" s="103"/>
      <c r="R13" s="103"/>
      <c r="S13" s="103"/>
      <c r="T13" s="103"/>
      <c r="U13" s="103"/>
      <c r="V13" s="103"/>
      <c r="W13" s="91"/>
      <c r="X13" s="112"/>
      <c r="Y13" s="91"/>
      <c r="Z13" s="91"/>
    </row>
    <row r="14" spans="1:26" s="92" customFormat="1" ht="18" customHeight="1">
      <c r="A14" s="90" t="s">
        <v>15</v>
      </c>
      <c r="B14" s="90" t="s">
        <v>16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0" t="s">
        <v>16</v>
      </c>
      <c r="N14" s="103"/>
      <c r="O14" s="103"/>
      <c r="P14" s="103"/>
      <c r="Q14" s="103"/>
      <c r="R14" s="103"/>
      <c r="S14" s="103"/>
      <c r="T14" s="103"/>
      <c r="U14" s="103"/>
      <c r="V14" s="103"/>
      <c r="W14" s="91"/>
      <c r="X14" s="112"/>
      <c r="Y14" s="91"/>
      <c r="Z14" s="91"/>
    </row>
    <row r="15" spans="1:26" s="92" customFormat="1" ht="18" customHeight="1">
      <c r="A15" s="91"/>
      <c r="B15" s="91" t="s">
        <v>97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1" t="s">
        <v>97</v>
      </c>
      <c r="N15" s="103"/>
      <c r="O15" s="103"/>
      <c r="P15" s="103"/>
      <c r="Q15" s="103"/>
      <c r="R15" s="103"/>
      <c r="S15" s="103"/>
      <c r="T15" s="103"/>
      <c r="U15" s="103"/>
      <c r="V15" s="103"/>
      <c r="W15" s="91"/>
      <c r="X15" s="112"/>
      <c r="Y15" s="91"/>
      <c r="Z15" s="91"/>
    </row>
    <row r="16" spans="1:26" s="92" customFormat="1" ht="18" customHeight="1">
      <c r="A16" s="90" t="s">
        <v>102</v>
      </c>
      <c r="B16" s="90" t="s">
        <v>98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0" t="s">
        <v>98</v>
      </c>
      <c r="N16" s="103"/>
      <c r="O16" s="103"/>
      <c r="P16" s="103"/>
      <c r="Q16" s="103"/>
      <c r="R16" s="103"/>
      <c r="S16" s="103"/>
      <c r="T16" s="103"/>
      <c r="U16" s="103"/>
      <c r="V16" s="103"/>
      <c r="W16" s="91"/>
      <c r="X16" s="112"/>
      <c r="Y16" s="91"/>
      <c r="Z16" s="91"/>
    </row>
    <row r="17" spans="1:26" s="92" customFormat="1" ht="18" customHeight="1">
      <c r="A17" s="91"/>
      <c r="B17" s="91" t="s">
        <v>97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1" t="s">
        <v>97</v>
      </c>
      <c r="N17" s="103"/>
      <c r="O17" s="103"/>
      <c r="P17" s="103"/>
      <c r="Q17" s="103"/>
      <c r="R17" s="103"/>
      <c r="S17" s="103"/>
      <c r="T17" s="103"/>
      <c r="U17" s="103"/>
      <c r="V17" s="103"/>
      <c r="W17" s="91"/>
      <c r="X17" s="112"/>
      <c r="Y17" s="91"/>
      <c r="Z17" s="91"/>
    </row>
    <row r="18" spans="1:26" s="115" customFormat="1" ht="18" customHeight="1">
      <c r="A18" s="90" t="s">
        <v>103</v>
      </c>
      <c r="B18" s="90" t="s">
        <v>99</v>
      </c>
      <c r="C18" s="98">
        <f>+C19</f>
        <v>173</v>
      </c>
      <c r="D18" s="98">
        <f aca="true" t="shared" si="7" ref="D18:K18">+D19</f>
        <v>0</v>
      </c>
      <c r="E18" s="98">
        <f t="shared" si="7"/>
        <v>173</v>
      </c>
      <c r="F18" s="98">
        <f t="shared" si="7"/>
        <v>0</v>
      </c>
      <c r="G18" s="98">
        <f t="shared" si="7"/>
        <v>150</v>
      </c>
      <c r="H18" s="98">
        <f t="shared" si="7"/>
        <v>0</v>
      </c>
      <c r="I18" s="98">
        <f t="shared" si="7"/>
        <v>15</v>
      </c>
      <c r="J18" s="98">
        <f t="shared" si="7"/>
        <v>0</v>
      </c>
      <c r="K18" s="98">
        <f t="shared" si="7"/>
        <v>8</v>
      </c>
      <c r="L18" s="98"/>
      <c r="M18" s="90" t="s">
        <v>99</v>
      </c>
      <c r="N18" s="102">
        <f>+O18+P18</f>
        <v>165.811</v>
      </c>
      <c r="O18" s="102">
        <f>+Q18+S18+U18</f>
        <v>0</v>
      </c>
      <c r="P18" s="102">
        <f>+R18+T18+V18</f>
        <v>165.811</v>
      </c>
      <c r="Q18" s="118">
        <f aca="true" t="shared" si="8" ref="Q18:V18">+Q19</f>
        <v>0</v>
      </c>
      <c r="R18" s="118">
        <f t="shared" si="8"/>
        <v>150</v>
      </c>
      <c r="S18" s="118">
        <f t="shared" si="8"/>
        <v>0</v>
      </c>
      <c r="T18" s="118">
        <f t="shared" si="8"/>
        <v>15</v>
      </c>
      <c r="U18" s="118">
        <f t="shared" si="8"/>
        <v>0</v>
      </c>
      <c r="V18" s="118">
        <f t="shared" si="8"/>
        <v>0.811</v>
      </c>
      <c r="W18" s="90"/>
      <c r="X18" s="112">
        <f aca="true" t="shared" si="9" ref="X18:X23">+N18/C18*100</f>
        <v>95.84450867052024</v>
      </c>
      <c r="Y18" s="112"/>
      <c r="Z18" s="112">
        <f>+P18/E18*100</f>
        <v>95.84450867052024</v>
      </c>
    </row>
    <row r="19" spans="1:26" s="92" customFormat="1" ht="33.75" customHeight="1">
      <c r="A19" s="91"/>
      <c r="B19" s="34" t="s">
        <v>84</v>
      </c>
      <c r="C19" s="99">
        <f>+D19+E19</f>
        <v>173</v>
      </c>
      <c r="D19" s="99">
        <f>+F19+H19+J19</f>
        <v>0</v>
      </c>
      <c r="E19" s="99">
        <f>+G19+I19+K19</f>
        <v>173</v>
      </c>
      <c r="F19" s="99">
        <f>+'tinh hình von'!C69</f>
        <v>0</v>
      </c>
      <c r="G19" s="99">
        <f>+'tinh hình von'!G69</f>
        <v>150</v>
      </c>
      <c r="H19" s="99">
        <f>+'tinh hình von'!D69</f>
        <v>0</v>
      </c>
      <c r="I19" s="99">
        <f>+'tinh hình von'!H69</f>
        <v>15</v>
      </c>
      <c r="J19" s="99">
        <f>+'tinh hình von'!E69</f>
        <v>0</v>
      </c>
      <c r="K19" s="99">
        <f>+'tinh hình von'!I69</f>
        <v>8</v>
      </c>
      <c r="L19" s="99"/>
      <c r="M19" s="34" t="s">
        <v>84</v>
      </c>
      <c r="N19" s="117">
        <f>+O19+P19</f>
        <v>165.811</v>
      </c>
      <c r="O19" s="102">
        <f>+Q19+S19+U19</f>
        <v>0</v>
      </c>
      <c r="P19" s="102">
        <f>+R19+T19+V19</f>
        <v>165.811</v>
      </c>
      <c r="Q19" s="117">
        <f>+'tinh hình von'!K69</f>
        <v>0</v>
      </c>
      <c r="R19" s="117">
        <f>+'tinh hình von'!O69</f>
        <v>150</v>
      </c>
      <c r="S19" s="117">
        <f>+'tinh hình von'!L69</f>
        <v>0</v>
      </c>
      <c r="T19" s="117">
        <f>+'tinh hình von'!P69</f>
        <v>15</v>
      </c>
      <c r="U19" s="117">
        <f>+'tinh hình von'!M69</f>
        <v>0</v>
      </c>
      <c r="V19" s="117">
        <f>+'tinh hình von'!Q69</f>
        <v>0.811</v>
      </c>
      <c r="W19" s="96"/>
      <c r="X19" s="112">
        <f t="shared" si="9"/>
        <v>95.84450867052024</v>
      </c>
      <c r="Y19" s="112"/>
      <c r="Z19" s="112">
        <f>+P19/E19*100</f>
        <v>95.84450867052024</v>
      </c>
    </row>
    <row r="20" spans="1:26" s="92" customFormat="1" ht="18" customHeight="1">
      <c r="A20" s="90" t="s">
        <v>104</v>
      </c>
      <c r="B20" s="90" t="s">
        <v>100</v>
      </c>
      <c r="C20" s="98">
        <f>+SUM(C21:C23)</f>
        <v>174</v>
      </c>
      <c r="D20" s="98">
        <f aca="true" t="shared" si="10" ref="D20:L20">+SUM(D21:D23)</f>
        <v>0</v>
      </c>
      <c r="E20" s="98">
        <f t="shared" si="10"/>
        <v>174</v>
      </c>
      <c r="F20" s="98">
        <f t="shared" si="10"/>
        <v>0</v>
      </c>
      <c r="G20" s="98">
        <f t="shared" si="10"/>
        <v>150</v>
      </c>
      <c r="H20" s="98">
        <f t="shared" si="10"/>
        <v>0</v>
      </c>
      <c r="I20" s="98">
        <f t="shared" si="10"/>
        <v>15</v>
      </c>
      <c r="J20" s="98">
        <f t="shared" si="10"/>
        <v>0</v>
      </c>
      <c r="K20" s="98">
        <f t="shared" si="10"/>
        <v>9</v>
      </c>
      <c r="L20" s="98">
        <f t="shared" si="10"/>
        <v>0</v>
      </c>
      <c r="M20" s="90" t="s">
        <v>100</v>
      </c>
      <c r="N20" s="110">
        <f>+SUM(N21:N23)</f>
        <v>21.11</v>
      </c>
      <c r="O20" s="110">
        <f aca="true" t="shared" si="11" ref="O20:V20">+SUM(O21:O23)</f>
        <v>0</v>
      </c>
      <c r="P20" s="110">
        <f t="shared" si="11"/>
        <v>21.11</v>
      </c>
      <c r="Q20" s="110">
        <f t="shared" si="11"/>
        <v>0</v>
      </c>
      <c r="R20" s="110">
        <f t="shared" si="11"/>
        <v>21.11</v>
      </c>
      <c r="S20" s="110">
        <f t="shared" si="11"/>
        <v>0</v>
      </c>
      <c r="T20" s="110">
        <f t="shared" si="11"/>
        <v>0</v>
      </c>
      <c r="U20" s="110">
        <f t="shared" si="11"/>
        <v>0</v>
      </c>
      <c r="V20" s="110">
        <f t="shared" si="11"/>
        <v>0</v>
      </c>
      <c r="W20" s="91"/>
      <c r="X20" s="112">
        <f t="shared" si="9"/>
        <v>12.132183908045976</v>
      </c>
      <c r="Y20" s="112"/>
      <c r="Z20" s="112">
        <f>+P20/E20*100</f>
        <v>12.132183908045976</v>
      </c>
    </row>
    <row r="21" spans="1:26" s="92" customFormat="1" ht="18" customHeight="1">
      <c r="A21" s="91"/>
      <c r="B21" s="95" t="s">
        <v>111</v>
      </c>
      <c r="C21" s="99">
        <f>+D21+E21</f>
        <v>58</v>
      </c>
      <c r="D21" s="99">
        <f aca="true" t="shared" si="12" ref="D21:E23">+F21+H21+J21</f>
        <v>0</v>
      </c>
      <c r="E21" s="99">
        <f t="shared" si="12"/>
        <v>58</v>
      </c>
      <c r="F21" s="99">
        <f>+'tinh hình von'!C72</f>
        <v>0</v>
      </c>
      <c r="G21" s="99">
        <f>+'tinh hình von'!G72</f>
        <v>50</v>
      </c>
      <c r="H21" s="99">
        <f>+'tinh hình von'!D72</f>
        <v>0</v>
      </c>
      <c r="I21" s="99">
        <f>+'tinh hình von'!H72</f>
        <v>5</v>
      </c>
      <c r="J21" s="99">
        <f>+'tinh hình von'!E72</f>
        <v>0</v>
      </c>
      <c r="K21" s="99">
        <f>+'tinh hình von'!I72</f>
        <v>3</v>
      </c>
      <c r="L21" s="99"/>
      <c r="M21" s="95" t="s">
        <v>111</v>
      </c>
      <c r="N21" s="109">
        <f>+O21+P21</f>
        <v>0</v>
      </c>
      <c r="O21" s="109">
        <f aca="true" t="shared" si="13" ref="O21:P23">+Q21+S21+U21</f>
        <v>0</v>
      </c>
      <c r="P21" s="109">
        <f t="shared" si="13"/>
        <v>0</v>
      </c>
      <c r="Q21" s="108">
        <f>+'tinh hình von'!K72</f>
        <v>0</v>
      </c>
      <c r="R21" s="108">
        <f>+'tinh hình von'!O72</f>
        <v>0</v>
      </c>
      <c r="S21" s="108">
        <f>+'tinh hình von'!L72</f>
        <v>0</v>
      </c>
      <c r="T21" s="108">
        <f>+'tinh hình von'!P72</f>
        <v>0</v>
      </c>
      <c r="U21" s="108">
        <f>+'tinh hình von'!M72</f>
        <v>0</v>
      </c>
      <c r="V21" s="108">
        <f>+'tinh hình von'!Q72</f>
        <v>0</v>
      </c>
      <c r="W21" s="91"/>
      <c r="X21" s="112">
        <f t="shared" si="9"/>
        <v>0</v>
      </c>
      <c r="Y21" s="91"/>
      <c r="Z21" s="91"/>
    </row>
    <row r="22" spans="1:26" s="92" customFormat="1" ht="18" customHeight="1">
      <c r="A22" s="91"/>
      <c r="B22" s="95" t="s">
        <v>110</v>
      </c>
      <c r="C22" s="99">
        <f>+D22+E22</f>
        <v>58</v>
      </c>
      <c r="D22" s="99">
        <f t="shared" si="12"/>
        <v>0</v>
      </c>
      <c r="E22" s="99">
        <f t="shared" si="12"/>
        <v>58</v>
      </c>
      <c r="F22" s="99">
        <f>+'tinh hình von'!C73</f>
        <v>0</v>
      </c>
      <c r="G22" s="99">
        <f>+'tinh hình von'!G73</f>
        <v>50</v>
      </c>
      <c r="H22" s="99">
        <f>+'tinh hình von'!D73</f>
        <v>0</v>
      </c>
      <c r="I22" s="99">
        <f>+'tinh hình von'!H73</f>
        <v>5</v>
      </c>
      <c r="J22" s="99">
        <f>+'tinh hình von'!E73</f>
        <v>0</v>
      </c>
      <c r="K22" s="99">
        <f>+'tinh hình von'!I73</f>
        <v>3</v>
      </c>
      <c r="L22" s="99"/>
      <c r="M22" s="95" t="s">
        <v>110</v>
      </c>
      <c r="N22" s="109">
        <f>+O22+P22</f>
        <v>0</v>
      </c>
      <c r="O22" s="109">
        <f t="shared" si="13"/>
        <v>0</v>
      </c>
      <c r="P22" s="109">
        <f t="shared" si="13"/>
        <v>0</v>
      </c>
      <c r="Q22" s="108">
        <f>+'tinh hình von'!K73</f>
        <v>0</v>
      </c>
      <c r="R22" s="108">
        <f>+'tinh hình von'!O73</f>
        <v>0</v>
      </c>
      <c r="S22" s="108">
        <f>+'tinh hình von'!L73</f>
        <v>0</v>
      </c>
      <c r="T22" s="108">
        <f>+'tinh hình von'!P73</f>
        <v>0</v>
      </c>
      <c r="U22" s="108">
        <f>+'tinh hình von'!M73</f>
        <v>0</v>
      </c>
      <c r="V22" s="108">
        <f>+'tinh hình von'!Q73</f>
        <v>0</v>
      </c>
      <c r="W22" s="91"/>
      <c r="X22" s="112">
        <f t="shared" si="9"/>
        <v>0</v>
      </c>
      <c r="Y22" s="91"/>
      <c r="Z22" s="91"/>
    </row>
    <row r="23" spans="1:26" s="92" customFormat="1" ht="18" customHeight="1">
      <c r="A23" s="91"/>
      <c r="B23" s="95" t="s">
        <v>116</v>
      </c>
      <c r="C23" s="99">
        <f>+D23+E23</f>
        <v>58</v>
      </c>
      <c r="D23" s="99">
        <f t="shared" si="12"/>
        <v>0</v>
      </c>
      <c r="E23" s="99">
        <f t="shared" si="12"/>
        <v>58</v>
      </c>
      <c r="F23" s="99">
        <f>+'tinh hình von'!C74</f>
        <v>0</v>
      </c>
      <c r="G23" s="99">
        <f>+'tinh hình von'!G74</f>
        <v>50</v>
      </c>
      <c r="H23" s="99">
        <f>+'tinh hình von'!D74</f>
        <v>0</v>
      </c>
      <c r="I23" s="99">
        <f>+'tinh hình von'!H74</f>
        <v>5</v>
      </c>
      <c r="J23" s="99">
        <f>+'tinh hình von'!E74</f>
        <v>0</v>
      </c>
      <c r="K23" s="99">
        <f>+'tinh hình von'!I74</f>
        <v>3</v>
      </c>
      <c r="L23" s="99"/>
      <c r="M23" s="95" t="s">
        <v>116</v>
      </c>
      <c r="N23" s="109">
        <f>+O23+P23</f>
        <v>21.11</v>
      </c>
      <c r="O23" s="109">
        <f t="shared" si="13"/>
        <v>0</v>
      </c>
      <c r="P23" s="109">
        <f t="shared" si="13"/>
        <v>21.11</v>
      </c>
      <c r="Q23" s="108">
        <f>+'tinh hình von'!K74</f>
        <v>0</v>
      </c>
      <c r="R23" s="108">
        <f>+'tinh hình von'!O74</f>
        <v>21.11</v>
      </c>
      <c r="S23" s="108">
        <f>+'tinh hình von'!L74</f>
        <v>0</v>
      </c>
      <c r="T23" s="108">
        <f>+'tinh hình von'!P74</f>
        <v>0</v>
      </c>
      <c r="U23" s="108">
        <f>+'tinh hình von'!M74</f>
        <v>0</v>
      </c>
      <c r="V23" s="108">
        <f>+'tinh hình von'!Q74</f>
        <v>0</v>
      </c>
      <c r="W23" s="91"/>
      <c r="X23" s="112">
        <f t="shared" si="9"/>
        <v>36.39655172413793</v>
      </c>
      <c r="Y23" s="112"/>
      <c r="Z23" s="112">
        <f>+P23/E23*100</f>
        <v>36.39655172413793</v>
      </c>
    </row>
    <row r="24" spans="1:26" s="92" customFormat="1" ht="18" customHeight="1">
      <c r="A24" s="90" t="s">
        <v>105</v>
      </c>
      <c r="B24" s="90" t="s">
        <v>101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0" t="s">
        <v>101</v>
      </c>
      <c r="N24" s="103"/>
      <c r="O24" s="103"/>
      <c r="P24" s="103"/>
      <c r="Q24" s="103"/>
      <c r="R24" s="103"/>
      <c r="S24" s="103"/>
      <c r="T24" s="103"/>
      <c r="U24" s="103"/>
      <c r="V24" s="103"/>
      <c r="W24" s="91"/>
      <c r="X24" s="112"/>
      <c r="Y24" s="91"/>
      <c r="Z24" s="91"/>
    </row>
    <row r="25" spans="1:26" s="92" customFormat="1" ht="18" customHeight="1">
      <c r="A25" s="91"/>
      <c r="B25" s="91" t="s">
        <v>97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1" t="s">
        <v>97</v>
      </c>
      <c r="N25" s="103"/>
      <c r="O25" s="103"/>
      <c r="P25" s="103"/>
      <c r="Q25" s="103"/>
      <c r="R25" s="103"/>
      <c r="S25" s="103"/>
      <c r="T25" s="103"/>
      <c r="U25" s="103"/>
      <c r="V25" s="103"/>
      <c r="W25" s="91"/>
      <c r="X25" s="112"/>
      <c r="Y25" s="91"/>
      <c r="Z25" s="91"/>
    </row>
    <row r="26" spans="1:26" s="92" customFormat="1" ht="18" customHeight="1">
      <c r="A26" s="90" t="s">
        <v>106</v>
      </c>
      <c r="B26" s="90" t="s">
        <v>108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0" t="s">
        <v>108</v>
      </c>
      <c r="N26" s="103"/>
      <c r="O26" s="103"/>
      <c r="P26" s="103"/>
      <c r="Q26" s="103"/>
      <c r="R26" s="103"/>
      <c r="S26" s="103"/>
      <c r="T26" s="103"/>
      <c r="U26" s="103"/>
      <c r="V26" s="103"/>
      <c r="W26" s="91"/>
      <c r="X26" s="112"/>
      <c r="Y26" s="91"/>
      <c r="Z26" s="91"/>
    </row>
    <row r="27" spans="1:26" s="92" customFormat="1" ht="18" customHeight="1">
      <c r="A27" s="91"/>
      <c r="B27" s="91" t="s">
        <v>97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1" t="s">
        <v>97</v>
      </c>
      <c r="N27" s="103"/>
      <c r="O27" s="103"/>
      <c r="P27" s="103"/>
      <c r="Q27" s="103"/>
      <c r="R27" s="103"/>
      <c r="S27" s="103"/>
      <c r="T27" s="103"/>
      <c r="U27" s="103"/>
      <c r="V27" s="103"/>
      <c r="W27" s="91"/>
      <c r="X27" s="112"/>
      <c r="Y27" s="91"/>
      <c r="Z27" s="91"/>
    </row>
    <row r="28" spans="1:26" s="92" customFormat="1" ht="18" customHeight="1">
      <c r="A28" s="90" t="s">
        <v>107</v>
      </c>
      <c r="B28" s="90" t="s">
        <v>109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0" t="s">
        <v>109</v>
      </c>
      <c r="N28" s="103"/>
      <c r="O28" s="103"/>
      <c r="P28" s="103"/>
      <c r="Q28" s="103"/>
      <c r="R28" s="103"/>
      <c r="S28" s="103"/>
      <c r="T28" s="103"/>
      <c r="U28" s="103"/>
      <c r="V28" s="103"/>
      <c r="W28" s="91"/>
      <c r="X28" s="112"/>
      <c r="Y28" s="91"/>
      <c r="Z28" s="91"/>
    </row>
    <row r="29" spans="1:26" s="92" customFormat="1" ht="18" customHeight="1">
      <c r="A29" s="91"/>
      <c r="B29" s="91" t="s">
        <v>97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1" t="s">
        <v>97</v>
      </c>
      <c r="N29" s="103"/>
      <c r="O29" s="103"/>
      <c r="P29" s="103"/>
      <c r="Q29" s="103"/>
      <c r="R29" s="103"/>
      <c r="S29" s="103"/>
      <c r="T29" s="103"/>
      <c r="U29" s="103"/>
      <c r="V29" s="103"/>
      <c r="W29" s="91"/>
      <c r="X29" s="112"/>
      <c r="Y29" s="91"/>
      <c r="Z29" s="91"/>
    </row>
    <row r="30" spans="1:26" s="115" customFormat="1" ht="18" customHeight="1">
      <c r="A30" s="90" t="s">
        <v>18</v>
      </c>
      <c r="B30" s="90" t="s">
        <v>17</v>
      </c>
      <c r="C30" s="98">
        <f>+SUM(C31)</f>
        <v>99</v>
      </c>
      <c r="D30" s="98">
        <f aca="true" t="shared" si="14" ref="D30:L30">+SUM(D31)</f>
        <v>0</v>
      </c>
      <c r="E30" s="98">
        <f t="shared" si="14"/>
        <v>99</v>
      </c>
      <c r="F30" s="98">
        <f t="shared" si="14"/>
        <v>0</v>
      </c>
      <c r="G30" s="98">
        <f t="shared" si="14"/>
        <v>86</v>
      </c>
      <c r="H30" s="98">
        <f t="shared" si="14"/>
        <v>0</v>
      </c>
      <c r="I30" s="98">
        <f t="shared" si="14"/>
        <v>9</v>
      </c>
      <c r="J30" s="98">
        <f t="shared" si="14"/>
        <v>0</v>
      </c>
      <c r="K30" s="98">
        <f t="shared" si="14"/>
        <v>4</v>
      </c>
      <c r="L30" s="98">
        <f t="shared" si="14"/>
        <v>0</v>
      </c>
      <c r="M30" s="90" t="s">
        <v>17</v>
      </c>
      <c r="N30" s="102">
        <f>+O30+P30</f>
        <v>86.292</v>
      </c>
      <c r="O30" s="102">
        <f>+Q30+S30+U30</f>
        <v>0</v>
      </c>
      <c r="P30" s="102">
        <f>+R30+T30+V30</f>
        <v>86.292</v>
      </c>
      <c r="Q30" s="118">
        <f aca="true" t="shared" si="15" ref="Q30:V30">+Q31</f>
        <v>0</v>
      </c>
      <c r="R30" s="118">
        <f t="shared" si="15"/>
        <v>86</v>
      </c>
      <c r="S30" s="118">
        <f t="shared" si="15"/>
        <v>0</v>
      </c>
      <c r="T30" s="118">
        <f t="shared" si="15"/>
        <v>0.292</v>
      </c>
      <c r="U30" s="118">
        <f t="shared" si="15"/>
        <v>0</v>
      </c>
      <c r="V30" s="118">
        <f t="shared" si="15"/>
        <v>0</v>
      </c>
      <c r="W30" s="90"/>
      <c r="X30" s="112">
        <f>+N30/C30*100</f>
        <v>87.16363636363637</v>
      </c>
      <c r="Y30" s="112"/>
      <c r="Z30" s="112">
        <f>+P30/E30*100</f>
        <v>87.16363636363637</v>
      </c>
    </row>
    <row r="31" spans="1:26" s="92" customFormat="1" ht="18" customHeight="1">
      <c r="A31" s="91"/>
      <c r="B31" s="95" t="s">
        <v>87</v>
      </c>
      <c r="C31" s="99">
        <f>+D31+E31</f>
        <v>99</v>
      </c>
      <c r="D31" s="99">
        <f>+F31+H31+J31</f>
        <v>0</v>
      </c>
      <c r="E31" s="99">
        <f>+G31+I31+K31</f>
        <v>99</v>
      </c>
      <c r="F31" s="99">
        <f>+'tinh hình von'!C76</f>
        <v>0</v>
      </c>
      <c r="G31" s="99">
        <f>+'tinh hình von'!G76</f>
        <v>86</v>
      </c>
      <c r="H31" s="99">
        <f>+'tinh hình von'!D76</f>
        <v>0</v>
      </c>
      <c r="I31" s="99">
        <f>+'tinh hình von'!H76</f>
        <v>9</v>
      </c>
      <c r="J31" s="99">
        <f>+'tinh hình von'!E76</f>
        <v>0</v>
      </c>
      <c r="K31" s="99">
        <f>+'tinh hình von'!I76</f>
        <v>4</v>
      </c>
      <c r="L31" s="99"/>
      <c r="M31" s="95" t="s">
        <v>87</v>
      </c>
      <c r="N31" s="102">
        <f>+O31+P31</f>
        <v>86.292</v>
      </c>
      <c r="O31" s="102">
        <f>+Q31+S31+U31</f>
        <v>0</v>
      </c>
      <c r="P31" s="103">
        <f>+R31+T31+V31</f>
        <v>86.292</v>
      </c>
      <c r="Q31" s="117">
        <f>+'tinh hình von'!K76</f>
        <v>0</v>
      </c>
      <c r="R31" s="117">
        <f>+'tinh hình von'!O76</f>
        <v>86</v>
      </c>
      <c r="S31" s="117">
        <f>+'tinh hình von'!L76</f>
        <v>0</v>
      </c>
      <c r="T31" s="117">
        <f>+'tinh hình von'!P76</f>
        <v>0.292</v>
      </c>
      <c r="U31" s="117">
        <f>+'tinh hình von'!M76</f>
        <v>0</v>
      </c>
      <c r="V31" s="117">
        <f>+'tinh hình von'!Q76</f>
        <v>0</v>
      </c>
      <c r="W31" s="96"/>
      <c r="X31" s="112">
        <f>+N31/C31*100</f>
        <v>87.16363636363637</v>
      </c>
      <c r="Y31" s="112"/>
      <c r="Z31" s="112">
        <f>+P31/E31*100</f>
        <v>87.16363636363637</v>
      </c>
    </row>
  </sheetData>
  <sheetProtection/>
  <mergeCells count="26">
    <mergeCell ref="A1:Z1"/>
    <mergeCell ref="A2:Z2"/>
    <mergeCell ref="A4:A6"/>
    <mergeCell ref="B4:B6"/>
    <mergeCell ref="C4:L4"/>
    <mergeCell ref="M4:M6"/>
    <mergeCell ref="N4:W4"/>
    <mergeCell ref="X4:Z4"/>
    <mergeCell ref="C5:C6"/>
    <mergeCell ref="D5:D6"/>
    <mergeCell ref="E5:E6"/>
    <mergeCell ref="F5:G5"/>
    <mergeCell ref="H5:I5"/>
    <mergeCell ref="J5:K5"/>
    <mergeCell ref="L5:L6"/>
    <mergeCell ref="N5:N6"/>
    <mergeCell ref="X5:X6"/>
    <mergeCell ref="Y5:Y6"/>
    <mergeCell ref="Z5:Z6"/>
    <mergeCell ref="A7:B7"/>
    <mergeCell ref="O5:O6"/>
    <mergeCell ref="P5:P6"/>
    <mergeCell ref="Q5:R5"/>
    <mergeCell ref="S5:T5"/>
    <mergeCell ref="U5:V5"/>
    <mergeCell ref="W5:W6"/>
  </mergeCells>
  <printOptions/>
  <pageMargins left="0.33" right="0.2" top="0.47" bottom="0.28" header="0.3" footer="0.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1"/>
  <sheetViews>
    <sheetView tabSelected="1" zoomScalePageLayoutView="0" workbookViewId="0" topLeftCell="A4">
      <pane xSplit="1" ySplit="4" topLeftCell="B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D21" sqref="D21"/>
    </sheetView>
  </sheetViews>
  <sheetFormatPr defaultColWidth="9.00390625" defaultRowHeight="15"/>
  <cols>
    <col min="1" max="1" width="5.00390625" style="3" customWidth="1"/>
    <col min="2" max="2" width="29.00390625" style="3" customWidth="1"/>
    <col min="3" max="3" width="12.421875" style="3" customWidth="1"/>
    <col min="4" max="4" width="11.140625" style="3" customWidth="1"/>
    <col min="5" max="5" width="10.8515625" style="3" customWidth="1"/>
    <col min="6" max="6" width="10.421875" style="3" customWidth="1"/>
    <col min="7" max="7" width="9.421875" style="3" customWidth="1"/>
    <col min="8" max="8" width="10.00390625" style="3" customWidth="1"/>
    <col min="9" max="9" width="8.8515625" style="3" customWidth="1"/>
    <col min="10" max="10" width="9.421875" style="3" customWidth="1"/>
    <col min="11" max="11" width="8.00390625" style="3" customWidth="1"/>
    <col min="12" max="12" width="6.8515625" style="3" customWidth="1"/>
    <col min="13" max="13" width="27.57421875" style="3" customWidth="1"/>
    <col min="14" max="14" width="10.57421875" style="3" customWidth="1"/>
    <col min="15" max="15" width="10.421875" style="3" customWidth="1"/>
    <col min="16" max="16" width="9.28125" style="3" customWidth="1"/>
    <col min="17" max="17" width="9.8515625" style="3" customWidth="1"/>
    <col min="18" max="18" width="8.28125" style="3" customWidth="1"/>
    <col min="19" max="19" width="8.00390625" style="3" customWidth="1"/>
    <col min="20" max="20" width="7.7109375" style="3" customWidth="1"/>
    <col min="21" max="21" width="8.00390625" style="3" customWidth="1"/>
    <col min="22" max="22" width="7.57421875" style="3" customWidth="1"/>
    <col min="23" max="23" width="4.8515625" style="3" customWidth="1"/>
    <col min="24" max="24" width="6.57421875" style="3" customWidth="1"/>
    <col min="25" max="25" width="6.28125" style="3" customWidth="1"/>
    <col min="26" max="26" width="6.57421875" style="3" customWidth="1"/>
    <col min="27" max="27" width="6.00390625" style="3" customWidth="1"/>
    <col min="28" max="28" width="8.140625" style="3" customWidth="1"/>
    <col min="29" max="29" width="6.421875" style="3" customWidth="1"/>
    <col min="30" max="30" width="5.7109375" style="3" customWidth="1"/>
    <col min="31" max="31" width="6.7109375" style="3" customWidth="1"/>
    <col min="32" max="32" width="6.57421875" style="3" customWidth="1"/>
    <col min="33" max="33" width="8.28125" style="3" customWidth="1"/>
    <col min="34" max="16384" width="9.00390625" style="3" customWidth="1"/>
  </cols>
  <sheetData>
    <row r="1" spans="1:33" ht="32.25" customHeight="1">
      <c r="A1" s="127" t="s">
        <v>27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"/>
      <c r="AB1" s="1"/>
      <c r="AC1" s="1"/>
      <c r="AD1" s="1"/>
      <c r="AE1" s="1"/>
      <c r="AF1" s="1"/>
      <c r="AG1" s="1"/>
    </row>
    <row r="2" spans="1:33" ht="13.5">
      <c r="A2" s="128" t="s">
        <v>114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2"/>
      <c r="AB2" s="2"/>
      <c r="AC2" s="2"/>
      <c r="AD2" s="2"/>
      <c r="AE2" s="2"/>
      <c r="AF2" s="2"/>
      <c r="AG2" s="2"/>
    </row>
    <row r="4" spans="1:26" s="92" customFormat="1" ht="12.75">
      <c r="A4" s="125" t="s">
        <v>0</v>
      </c>
      <c r="B4" s="125" t="s">
        <v>1</v>
      </c>
      <c r="C4" s="125" t="s">
        <v>28</v>
      </c>
      <c r="D4" s="125"/>
      <c r="E4" s="125"/>
      <c r="F4" s="125"/>
      <c r="G4" s="125"/>
      <c r="H4" s="125"/>
      <c r="I4" s="125"/>
      <c r="J4" s="125"/>
      <c r="K4" s="125"/>
      <c r="L4" s="125"/>
      <c r="M4" s="125" t="s">
        <v>1</v>
      </c>
      <c r="N4" s="125" t="s">
        <v>117</v>
      </c>
      <c r="O4" s="125"/>
      <c r="P4" s="125"/>
      <c r="Q4" s="125"/>
      <c r="R4" s="125"/>
      <c r="S4" s="125"/>
      <c r="T4" s="125"/>
      <c r="U4" s="125"/>
      <c r="V4" s="125"/>
      <c r="W4" s="125"/>
      <c r="X4" s="129" t="s">
        <v>21</v>
      </c>
      <c r="Y4" s="130"/>
      <c r="Z4" s="131"/>
    </row>
    <row r="5" spans="1:26" s="92" customFormat="1" ht="17.25" customHeight="1">
      <c r="A5" s="125"/>
      <c r="B5" s="125"/>
      <c r="C5" s="125" t="s">
        <v>2</v>
      </c>
      <c r="D5" s="126" t="s">
        <v>23</v>
      </c>
      <c r="E5" s="126" t="s">
        <v>24</v>
      </c>
      <c r="F5" s="125" t="s">
        <v>3</v>
      </c>
      <c r="G5" s="125"/>
      <c r="H5" s="125" t="s">
        <v>5</v>
      </c>
      <c r="I5" s="125"/>
      <c r="J5" s="125" t="s">
        <v>4</v>
      </c>
      <c r="K5" s="125"/>
      <c r="L5" s="126" t="s">
        <v>20</v>
      </c>
      <c r="M5" s="125"/>
      <c r="N5" s="125" t="s">
        <v>2</v>
      </c>
      <c r="O5" s="126" t="s">
        <v>23</v>
      </c>
      <c r="P5" s="126" t="s">
        <v>24</v>
      </c>
      <c r="Q5" s="125" t="s">
        <v>3</v>
      </c>
      <c r="R5" s="125"/>
      <c r="S5" s="125" t="s">
        <v>5</v>
      </c>
      <c r="T5" s="125"/>
      <c r="U5" s="125" t="s">
        <v>4</v>
      </c>
      <c r="V5" s="125"/>
      <c r="W5" s="126" t="s">
        <v>113</v>
      </c>
      <c r="X5" s="125" t="s">
        <v>2</v>
      </c>
      <c r="Y5" s="126" t="s">
        <v>112</v>
      </c>
      <c r="Z5" s="126" t="s">
        <v>22</v>
      </c>
    </row>
    <row r="6" spans="1:26" s="92" customFormat="1" ht="19.5" customHeight="1">
      <c r="A6" s="125"/>
      <c r="B6" s="125"/>
      <c r="C6" s="125"/>
      <c r="D6" s="125"/>
      <c r="E6" s="125"/>
      <c r="F6" s="89" t="s">
        <v>10</v>
      </c>
      <c r="G6" s="89" t="s">
        <v>11</v>
      </c>
      <c r="H6" s="89" t="s">
        <v>10</v>
      </c>
      <c r="I6" s="89" t="s">
        <v>12</v>
      </c>
      <c r="J6" s="89" t="s">
        <v>10</v>
      </c>
      <c r="K6" s="89" t="s">
        <v>12</v>
      </c>
      <c r="L6" s="125"/>
      <c r="M6" s="125"/>
      <c r="N6" s="125"/>
      <c r="O6" s="125"/>
      <c r="P6" s="125"/>
      <c r="Q6" s="89" t="s">
        <v>10</v>
      </c>
      <c r="R6" s="89" t="s">
        <v>11</v>
      </c>
      <c r="S6" s="89" t="s">
        <v>10</v>
      </c>
      <c r="T6" s="89" t="s">
        <v>12</v>
      </c>
      <c r="U6" s="89" t="s">
        <v>10</v>
      </c>
      <c r="V6" s="89" t="s">
        <v>12</v>
      </c>
      <c r="W6" s="125"/>
      <c r="X6" s="125"/>
      <c r="Y6" s="125"/>
      <c r="Z6" s="125"/>
    </row>
    <row r="7" spans="1:26" s="92" customFormat="1" ht="18" customHeight="1">
      <c r="A7" s="129" t="s">
        <v>25</v>
      </c>
      <c r="B7" s="131"/>
      <c r="C7" s="97">
        <f>+D7+E7</f>
        <v>11207.7</v>
      </c>
      <c r="D7" s="97">
        <f>+F7+H7+J7</f>
        <v>10027</v>
      </c>
      <c r="E7" s="97">
        <f>+G7+I7+K7</f>
        <v>1180.7</v>
      </c>
      <c r="F7" s="98">
        <f>+F8+F12+F14+F16+F18+F20+F24+F26+F28+F30</f>
        <v>8718</v>
      </c>
      <c r="G7" s="113">
        <f aca="true" t="shared" si="0" ref="G7:L7">+G8+G12+G14+G16+G18+G20+G24+G26+G28+G30</f>
        <v>1025</v>
      </c>
      <c r="H7" s="98">
        <f t="shared" si="0"/>
        <v>872</v>
      </c>
      <c r="I7" s="98">
        <f t="shared" si="0"/>
        <v>102.8</v>
      </c>
      <c r="J7" s="98">
        <f t="shared" si="0"/>
        <v>437</v>
      </c>
      <c r="K7" s="98">
        <f t="shared" si="0"/>
        <v>52.9</v>
      </c>
      <c r="L7" s="98">
        <f t="shared" si="0"/>
        <v>0</v>
      </c>
      <c r="M7" s="89" t="s">
        <v>25</v>
      </c>
      <c r="N7" s="119">
        <f>+N8+N12+N14+N16+N18+N20+N24+N26+N28+N30</f>
        <v>5337.997</v>
      </c>
      <c r="O7" s="119">
        <f aca="true" t="shared" si="1" ref="O7:W7">+O8+O12+O14+O16+O18+O20+O24+O26+O28+O30</f>
        <v>4892.434</v>
      </c>
      <c r="P7" s="119">
        <f t="shared" si="1"/>
        <v>445.563</v>
      </c>
      <c r="Q7" s="119">
        <f t="shared" si="1"/>
        <v>4784.434</v>
      </c>
      <c r="R7" s="119">
        <f t="shared" si="1"/>
        <v>413.11</v>
      </c>
      <c r="S7" s="119">
        <f t="shared" si="1"/>
        <v>72</v>
      </c>
      <c r="T7" s="119">
        <f t="shared" si="1"/>
        <v>26.292</v>
      </c>
      <c r="U7" s="119">
        <f t="shared" si="1"/>
        <v>36</v>
      </c>
      <c r="V7" s="119">
        <f t="shared" si="1"/>
        <v>6.161</v>
      </c>
      <c r="W7" s="119">
        <f t="shared" si="1"/>
        <v>0</v>
      </c>
      <c r="X7" s="113">
        <f>+N7/C7*100</f>
        <v>47.627943288988824</v>
      </c>
      <c r="Y7" s="113">
        <f>+O7/D7*100</f>
        <v>48.79259998005386</v>
      </c>
      <c r="Z7" s="113">
        <f>+P7/E7*100</f>
        <v>37.73718980265944</v>
      </c>
    </row>
    <row r="8" spans="1:26" s="92" customFormat="1" ht="18" customHeight="1">
      <c r="A8" s="90" t="s">
        <v>6</v>
      </c>
      <c r="B8" s="90" t="s">
        <v>7</v>
      </c>
      <c r="C8" s="98">
        <f>+SUM(C9:C11)</f>
        <v>10509.7</v>
      </c>
      <c r="D8" s="98">
        <f aca="true" t="shared" si="2" ref="D8:K8">+SUM(D9:D11)</f>
        <v>9775</v>
      </c>
      <c r="E8" s="98">
        <f t="shared" si="2"/>
        <v>734.7</v>
      </c>
      <c r="F8" s="98">
        <f t="shared" si="2"/>
        <v>8500</v>
      </c>
      <c r="G8" s="98">
        <f t="shared" si="2"/>
        <v>639</v>
      </c>
      <c r="H8" s="98">
        <f t="shared" si="2"/>
        <v>850</v>
      </c>
      <c r="I8" s="98">
        <f t="shared" si="2"/>
        <v>63.8</v>
      </c>
      <c r="J8" s="98">
        <f t="shared" si="2"/>
        <v>425</v>
      </c>
      <c r="K8" s="98">
        <f t="shared" si="2"/>
        <v>31.9</v>
      </c>
      <c r="L8" s="99"/>
      <c r="M8" s="90" t="s">
        <v>7</v>
      </c>
      <c r="N8" s="110">
        <f>+N9+N11</f>
        <v>5064.784000000001</v>
      </c>
      <c r="O8" s="110">
        <f>+O9+O11</f>
        <v>4892.434</v>
      </c>
      <c r="P8" s="110">
        <f>+P9+P11</f>
        <v>172.35</v>
      </c>
      <c r="Q8" s="110">
        <f>+Q9+Q11</f>
        <v>4784.434</v>
      </c>
      <c r="R8" s="110">
        <f aca="true" t="shared" si="3" ref="R8:W8">+R9+R11</f>
        <v>156</v>
      </c>
      <c r="S8" s="110">
        <f t="shared" si="3"/>
        <v>72</v>
      </c>
      <c r="T8" s="110">
        <f t="shared" si="3"/>
        <v>11</v>
      </c>
      <c r="U8" s="110">
        <f t="shared" si="3"/>
        <v>36</v>
      </c>
      <c r="V8" s="110">
        <f t="shared" si="3"/>
        <v>5.35</v>
      </c>
      <c r="W8" s="110">
        <f t="shared" si="3"/>
        <v>0</v>
      </c>
      <c r="X8" s="113">
        <f>+N8/C8*100</f>
        <v>48.19151831165495</v>
      </c>
      <c r="Y8" s="113">
        <f aca="true" t="shared" si="4" ref="Y8:Z11">+O8/D8*100</f>
        <v>50.050475703324814</v>
      </c>
      <c r="Z8" s="113">
        <f t="shared" si="4"/>
        <v>23.458554512045733</v>
      </c>
    </row>
    <row r="9" spans="1:26" s="94" customFormat="1" ht="18" customHeight="1">
      <c r="A9" s="93" t="s">
        <v>8</v>
      </c>
      <c r="B9" s="93" t="s">
        <v>29</v>
      </c>
      <c r="C9" s="100">
        <f>+D9+E9</f>
        <v>3795</v>
      </c>
      <c r="D9" s="100">
        <f aca="true" t="shared" si="5" ref="D9:E11">+F9+H9+J9</f>
        <v>3795</v>
      </c>
      <c r="E9" s="100">
        <f t="shared" si="5"/>
        <v>0</v>
      </c>
      <c r="F9" s="100">
        <f>+'Năm 2022'!F9+'Năm 2023'!F9</f>
        <v>3300</v>
      </c>
      <c r="G9" s="100">
        <f>+'Năm 2022'!G9+'Năm 2023'!G9</f>
        <v>0</v>
      </c>
      <c r="H9" s="100">
        <f>+'Năm 2022'!H9+'Năm 2023'!H9</f>
        <v>330</v>
      </c>
      <c r="I9" s="100">
        <f>+'Năm 2022'!I9+'Năm 2023'!I9</f>
        <v>0</v>
      </c>
      <c r="J9" s="100">
        <f>+'Năm 2022'!J9+'Năm 2023'!J9</f>
        <v>165</v>
      </c>
      <c r="K9" s="100">
        <f>+'Năm 2022'!K9+'Năm 2023'!K9</f>
        <v>0</v>
      </c>
      <c r="L9" s="100"/>
      <c r="M9" s="93" t="s">
        <v>29</v>
      </c>
      <c r="N9" s="111">
        <f>+O9+P9</f>
        <v>828</v>
      </c>
      <c r="O9" s="111">
        <f aca="true" t="shared" si="6" ref="O9:P11">+Q9+S9+U9</f>
        <v>828</v>
      </c>
      <c r="P9" s="111">
        <f t="shared" si="6"/>
        <v>0</v>
      </c>
      <c r="Q9" s="105">
        <f>+'Năm 2022'!Q9+'Năm 2023'!Q9</f>
        <v>720</v>
      </c>
      <c r="R9" s="105">
        <f>+'Năm 2022'!R9+'Năm 2023'!R9</f>
        <v>0</v>
      </c>
      <c r="S9" s="105">
        <f>+'Năm 2022'!S9+'Năm 2023'!S9</f>
        <v>72</v>
      </c>
      <c r="T9" s="105">
        <f>+'Năm 2022'!T9+'Năm 2023'!T9</f>
        <v>0</v>
      </c>
      <c r="U9" s="105">
        <f>+'Năm 2022'!U9+'Năm 2023'!U9</f>
        <v>36</v>
      </c>
      <c r="V9" s="105">
        <f>+'Năm 2022'!V9+'Năm 2023'!V9</f>
        <v>0</v>
      </c>
      <c r="W9" s="93"/>
      <c r="X9" s="112">
        <f>+N9/C9*100</f>
        <v>21.818181818181817</v>
      </c>
      <c r="Y9" s="112">
        <f t="shared" si="4"/>
        <v>21.818181818181817</v>
      </c>
      <c r="Z9" s="112">
        <v>0</v>
      </c>
    </row>
    <row r="10" spans="1:26" s="94" customFormat="1" ht="18" customHeight="1">
      <c r="A10" s="93"/>
      <c r="B10" s="114" t="s">
        <v>115</v>
      </c>
      <c r="C10" s="100">
        <f>+D10+E10</f>
        <v>552</v>
      </c>
      <c r="D10" s="100">
        <f t="shared" si="5"/>
        <v>0</v>
      </c>
      <c r="E10" s="100">
        <f t="shared" si="5"/>
        <v>552</v>
      </c>
      <c r="F10" s="100">
        <f>+'Năm 2022'!F10+'Năm 2023'!F10</f>
        <v>0</v>
      </c>
      <c r="G10" s="100">
        <f>+'Năm 2022'!G10+'Năm 2023'!G10</f>
        <v>480</v>
      </c>
      <c r="H10" s="100">
        <f>+'Năm 2022'!H10+'Năm 2023'!H10</f>
        <v>0</v>
      </c>
      <c r="I10" s="100">
        <f>+'Năm 2022'!I10+'Năm 2023'!I10</f>
        <v>48</v>
      </c>
      <c r="J10" s="100">
        <f>+'Năm 2022'!J10+'Năm 2023'!J10</f>
        <v>0</v>
      </c>
      <c r="K10" s="100">
        <f>+'Năm 2022'!K10+'Năm 2023'!K10</f>
        <v>24</v>
      </c>
      <c r="L10" s="100"/>
      <c r="M10" s="114" t="s">
        <v>115</v>
      </c>
      <c r="N10" s="111">
        <f>+O10+P10</f>
        <v>0</v>
      </c>
      <c r="O10" s="111">
        <f t="shared" si="6"/>
        <v>0</v>
      </c>
      <c r="P10" s="111">
        <f t="shared" si="6"/>
        <v>0</v>
      </c>
      <c r="Q10" s="105">
        <f>+'Năm 2022'!Q10+'Năm 2023'!Q10</f>
        <v>0</v>
      </c>
      <c r="R10" s="105">
        <f>+'Năm 2022'!R10+'Năm 2023'!R10</f>
        <v>0</v>
      </c>
      <c r="S10" s="105">
        <f>+'Năm 2022'!S10+'Năm 2023'!S10</f>
        <v>0</v>
      </c>
      <c r="T10" s="105">
        <f>+'Năm 2022'!T10+'Năm 2023'!T10</f>
        <v>0</v>
      </c>
      <c r="U10" s="105">
        <f>+'Năm 2022'!U10+'Năm 2023'!U10</f>
        <v>0</v>
      </c>
      <c r="V10" s="105">
        <f>+'Năm 2022'!V10+'Năm 2023'!V10</f>
        <v>0</v>
      </c>
      <c r="W10" s="93"/>
      <c r="X10" s="112"/>
      <c r="Y10" s="112"/>
      <c r="Z10" s="112"/>
    </row>
    <row r="11" spans="1:26" s="94" customFormat="1" ht="18" customHeight="1">
      <c r="A11" s="93" t="s">
        <v>9</v>
      </c>
      <c r="B11" s="93" t="s">
        <v>96</v>
      </c>
      <c r="C11" s="100">
        <f>+D11+E11</f>
        <v>6162.7</v>
      </c>
      <c r="D11" s="100">
        <f t="shared" si="5"/>
        <v>5980</v>
      </c>
      <c r="E11" s="100">
        <f t="shared" si="5"/>
        <v>182.70000000000002</v>
      </c>
      <c r="F11" s="100">
        <f>+'Năm 2022'!F11+'Năm 2023'!F11</f>
        <v>5200</v>
      </c>
      <c r="G11" s="100">
        <f>+'Năm 2022'!G11+'Năm 2023'!G11</f>
        <v>159</v>
      </c>
      <c r="H11" s="100">
        <f>+'Năm 2022'!H11+'Năm 2023'!H11</f>
        <v>520</v>
      </c>
      <c r="I11" s="100">
        <f>+'Năm 2022'!I11+'Năm 2023'!I11</f>
        <v>15.8</v>
      </c>
      <c r="J11" s="100">
        <f>+'Năm 2022'!J11+'Năm 2023'!J11</f>
        <v>260</v>
      </c>
      <c r="K11" s="100">
        <f>+'Năm 2022'!K11+'Năm 2023'!K11</f>
        <v>7.9</v>
      </c>
      <c r="L11" s="100"/>
      <c r="M11" s="93" t="s">
        <v>96</v>
      </c>
      <c r="N11" s="111">
        <f>+O11+P11</f>
        <v>4236.784000000001</v>
      </c>
      <c r="O11" s="111">
        <f t="shared" si="6"/>
        <v>4064.434</v>
      </c>
      <c r="P11" s="111">
        <f t="shared" si="6"/>
        <v>172.35</v>
      </c>
      <c r="Q11" s="105">
        <f>+'Năm 2022'!Q11+'Năm 2023'!Q11</f>
        <v>4064.434</v>
      </c>
      <c r="R11" s="105">
        <f>+'Năm 2022'!R11+'Năm 2023'!R11</f>
        <v>156</v>
      </c>
      <c r="S11" s="105">
        <f>+'Năm 2022'!S11+'Năm 2023'!S11</f>
        <v>0</v>
      </c>
      <c r="T11" s="105">
        <f>+'Năm 2022'!T11+'Năm 2023'!T11</f>
        <v>11</v>
      </c>
      <c r="U11" s="105">
        <f>+'Năm 2022'!U11+'Năm 2023'!U11</f>
        <v>0</v>
      </c>
      <c r="V11" s="105">
        <f>+'Năm 2022'!V11+'Năm 2023'!V11</f>
        <v>5.35</v>
      </c>
      <c r="W11" s="93"/>
      <c r="X11" s="112">
        <f>+N11/C11*100</f>
        <v>68.74882762425561</v>
      </c>
      <c r="Y11" s="112"/>
      <c r="Z11" s="112">
        <f t="shared" si="4"/>
        <v>94.33497536945812</v>
      </c>
    </row>
    <row r="12" spans="1:26" s="92" customFormat="1" ht="18" customHeight="1">
      <c r="A12" s="90" t="s">
        <v>13</v>
      </c>
      <c r="B12" s="90" t="s">
        <v>14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0" t="s">
        <v>14</v>
      </c>
      <c r="N12" s="103"/>
      <c r="O12" s="103"/>
      <c r="P12" s="103"/>
      <c r="Q12" s="103"/>
      <c r="R12" s="103"/>
      <c r="S12" s="103"/>
      <c r="T12" s="103"/>
      <c r="U12" s="103"/>
      <c r="V12" s="103"/>
      <c r="W12" s="91"/>
      <c r="X12" s="112"/>
      <c r="Y12" s="91"/>
      <c r="Z12" s="91"/>
    </row>
    <row r="13" spans="1:26" s="92" customFormat="1" ht="18" customHeight="1">
      <c r="A13" s="91"/>
      <c r="B13" s="91" t="s">
        <v>97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1" t="s">
        <v>97</v>
      </c>
      <c r="N13" s="103"/>
      <c r="O13" s="103"/>
      <c r="P13" s="103"/>
      <c r="Q13" s="103"/>
      <c r="R13" s="103"/>
      <c r="S13" s="103"/>
      <c r="T13" s="103"/>
      <c r="U13" s="103"/>
      <c r="V13" s="103"/>
      <c r="W13" s="91"/>
      <c r="X13" s="112"/>
      <c r="Y13" s="91"/>
      <c r="Z13" s="91"/>
    </row>
    <row r="14" spans="1:26" s="92" customFormat="1" ht="18" customHeight="1">
      <c r="A14" s="90" t="s">
        <v>15</v>
      </c>
      <c r="B14" s="90" t="s">
        <v>16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0" t="s">
        <v>16</v>
      </c>
      <c r="N14" s="103"/>
      <c r="O14" s="103"/>
      <c r="P14" s="103"/>
      <c r="Q14" s="103"/>
      <c r="R14" s="103"/>
      <c r="S14" s="103"/>
      <c r="T14" s="103"/>
      <c r="U14" s="103"/>
      <c r="V14" s="103"/>
      <c r="W14" s="91"/>
      <c r="X14" s="112"/>
      <c r="Y14" s="91"/>
      <c r="Z14" s="91"/>
    </row>
    <row r="15" spans="1:26" s="92" customFormat="1" ht="18" customHeight="1">
      <c r="A15" s="91"/>
      <c r="B15" s="91" t="s">
        <v>97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1" t="s">
        <v>97</v>
      </c>
      <c r="N15" s="103"/>
      <c r="O15" s="103"/>
      <c r="P15" s="103"/>
      <c r="Q15" s="103"/>
      <c r="R15" s="103"/>
      <c r="S15" s="103"/>
      <c r="T15" s="103"/>
      <c r="U15" s="103"/>
      <c r="V15" s="103"/>
      <c r="W15" s="91"/>
      <c r="X15" s="112"/>
      <c r="Y15" s="91"/>
      <c r="Z15" s="91"/>
    </row>
    <row r="16" spans="1:26" s="92" customFormat="1" ht="18" customHeight="1">
      <c r="A16" s="90" t="s">
        <v>102</v>
      </c>
      <c r="B16" s="90" t="s">
        <v>98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0" t="s">
        <v>98</v>
      </c>
      <c r="N16" s="103"/>
      <c r="O16" s="103"/>
      <c r="P16" s="103"/>
      <c r="Q16" s="103"/>
      <c r="R16" s="103"/>
      <c r="S16" s="103"/>
      <c r="T16" s="103"/>
      <c r="U16" s="103"/>
      <c r="V16" s="103"/>
      <c r="W16" s="91"/>
      <c r="X16" s="112"/>
      <c r="Y16" s="91"/>
      <c r="Z16" s="91"/>
    </row>
    <row r="17" spans="1:26" s="92" customFormat="1" ht="18" customHeight="1">
      <c r="A17" s="91"/>
      <c r="B17" s="91" t="s">
        <v>97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1" t="s">
        <v>97</v>
      </c>
      <c r="N17" s="103"/>
      <c r="O17" s="103"/>
      <c r="P17" s="103"/>
      <c r="Q17" s="103"/>
      <c r="R17" s="103"/>
      <c r="S17" s="103"/>
      <c r="T17" s="103"/>
      <c r="U17" s="103"/>
      <c r="V17" s="103"/>
      <c r="W17" s="91"/>
      <c r="X17" s="112"/>
      <c r="Y17" s="91"/>
      <c r="Z17" s="91"/>
    </row>
    <row r="18" spans="1:26" s="115" customFormat="1" ht="18" customHeight="1">
      <c r="A18" s="90" t="s">
        <v>103</v>
      </c>
      <c r="B18" s="90" t="s">
        <v>99</v>
      </c>
      <c r="C18" s="98">
        <f>+C19</f>
        <v>173</v>
      </c>
      <c r="D18" s="98">
        <f aca="true" t="shared" si="7" ref="D18:K18">+D19</f>
        <v>0</v>
      </c>
      <c r="E18" s="98">
        <f t="shared" si="7"/>
        <v>173</v>
      </c>
      <c r="F18" s="98">
        <f t="shared" si="7"/>
        <v>0</v>
      </c>
      <c r="G18" s="98">
        <f t="shared" si="7"/>
        <v>150</v>
      </c>
      <c r="H18" s="98">
        <f t="shared" si="7"/>
        <v>0</v>
      </c>
      <c r="I18" s="98">
        <f t="shared" si="7"/>
        <v>15</v>
      </c>
      <c r="J18" s="98">
        <f t="shared" si="7"/>
        <v>0</v>
      </c>
      <c r="K18" s="98">
        <f t="shared" si="7"/>
        <v>8</v>
      </c>
      <c r="L18" s="98"/>
      <c r="M18" s="90" t="s">
        <v>99</v>
      </c>
      <c r="N18" s="102">
        <f aca="true" t="shared" si="8" ref="N18:N23">+O18+P18</f>
        <v>165.811</v>
      </c>
      <c r="O18" s="102">
        <f aca="true" t="shared" si="9" ref="O18:P23">+Q18+S18+U18</f>
        <v>0</v>
      </c>
      <c r="P18" s="102">
        <f t="shared" si="9"/>
        <v>165.811</v>
      </c>
      <c r="Q18" s="118">
        <f aca="true" t="shared" si="10" ref="Q18:V18">+Q19</f>
        <v>0</v>
      </c>
      <c r="R18" s="118">
        <f t="shared" si="10"/>
        <v>150</v>
      </c>
      <c r="S18" s="118">
        <f t="shared" si="10"/>
        <v>0</v>
      </c>
      <c r="T18" s="118">
        <f t="shared" si="10"/>
        <v>15</v>
      </c>
      <c r="U18" s="118">
        <f t="shared" si="10"/>
        <v>0</v>
      </c>
      <c r="V18" s="118">
        <f t="shared" si="10"/>
        <v>0.811</v>
      </c>
      <c r="W18" s="90"/>
      <c r="X18" s="112">
        <f aca="true" t="shared" si="11" ref="X18:X23">+N18/C18*100</f>
        <v>95.84450867052024</v>
      </c>
      <c r="Y18" s="112"/>
      <c r="Z18" s="112">
        <f>+P18/E18*100</f>
        <v>95.84450867052024</v>
      </c>
    </row>
    <row r="19" spans="1:26" s="92" customFormat="1" ht="33.75" customHeight="1">
      <c r="A19" s="91"/>
      <c r="B19" s="34" t="s">
        <v>84</v>
      </c>
      <c r="C19" s="99">
        <f>+D19+E19</f>
        <v>173</v>
      </c>
      <c r="D19" s="99">
        <f>+F19+H19+J19</f>
        <v>0</v>
      </c>
      <c r="E19" s="99">
        <f>+G19+I19+K19</f>
        <v>173</v>
      </c>
      <c r="F19" s="99">
        <f>+'Năm 2022'!F19+'Năm 2023'!F19</f>
        <v>0</v>
      </c>
      <c r="G19" s="99">
        <f>+'Năm 2022'!G19+'Năm 2023'!G19</f>
        <v>150</v>
      </c>
      <c r="H19" s="99">
        <f>+'Năm 2022'!H19+'Năm 2023'!H19</f>
        <v>0</v>
      </c>
      <c r="I19" s="99">
        <f>+'Năm 2022'!I19+'Năm 2023'!I19</f>
        <v>15</v>
      </c>
      <c r="J19" s="99">
        <f>+'Năm 2022'!J19+'Năm 2023'!J19</f>
        <v>0</v>
      </c>
      <c r="K19" s="99">
        <f>+'Năm 2022'!K19+'Năm 2023'!K19</f>
        <v>8</v>
      </c>
      <c r="L19" s="99"/>
      <c r="M19" s="34" t="s">
        <v>84</v>
      </c>
      <c r="N19" s="117">
        <f t="shared" si="8"/>
        <v>165.811</v>
      </c>
      <c r="O19" s="102">
        <f t="shared" si="9"/>
        <v>0</v>
      </c>
      <c r="P19" s="103">
        <f t="shared" si="9"/>
        <v>165.811</v>
      </c>
      <c r="Q19" s="117">
        <f>+'Năm 2022'!Q19+'Năm 2023'!Q19</f>
        <v>0</v>
      </c>
      <c r="R19" s="117">
        <f>+'Năm 2022'!R19+'Năm 2023'!R19</f>
        <v>150</v>
      </c>
      <c r="S19" s="117">
        <f>+'Năm 2022'!S19+'Năm 2023'!S19</f>
        <v>0</v>
      </c>
      <c r="T19" s="117">
        <f>+'Năm 2022'!T19+'Năm 2023'!T19</f>
        <v>15</v>
      </c>
      <c r="U19" s="117">
        <f>+'Năm 2022'!U19+'Năm 2023'!U19</f>
        <v>0</v>
      </c>
      <c r="V19" s="117">
        <f>+'Năm 2022'!V19+'Năm 2023'!V19</f>
        <v>0.811</v>
      </c>
      <c r="W19" s="117">
        <f>+'Năm 2022'!W19+'Năm 2023'!W19</f>
        <v>0</v>
      </c>
      <c r="X19" s="112">
        <f t="shared" si="11"/>
        <v>95.84450867052024</v>
      </c>
      <c r="Y19" s="112"/>
      <c r="Z19" s="112">
        <f>+P19/E19*100</f>
        <v>95.84450867052024</v>
      </c>
    </row>
    <row r="20" spans="1:26" s="92" customFormat="1" ht="18" customHeight="1">
      <c r="A20" s="90" t="s">
        <v>104</v>
      </c>
      <c r="B20" s="90" t="s">
        <v>100</v>
      </c>
      <c r="C20" s="98">
        <f>+SUM(C21:C23)</f>
        <v>426</v>
      </c>
      <c r="D20" s="98">
        <f aca="true" t="shared" si="12" ref="D20:L20">+SUM(D21:D23)</f>
        <v>252</v>
      </c>
      <c r="E20" s="98">
        <f t="shared" si="12"/>
        <v>174</v>
      </c>
      <c r="F20" s="98">
        <f t="shared" si="12"/>
        <v>218</v>
      </c>
      <c r="G20" s="98">
        <f t="shared" si="12"/>
        <v>150</v>
      </c>
      <c r="H20" s="98">
        <f t="shared" si="12"/>
        <v>22</v>
      </c>
      <c r="I20" s="98">
        <f t="shared" si="12"/>
        <v>15</v>
      </c>
      <c r="J20" s="98">
        <f t="shared" si="12"/>
        <v>12</v>
      </c>
      <c r="K20" s="98">
        <f t="shared" si="12"/>
        <v>9</v>
      </c>
      <c r="L20" s="98">
        <f t="shared" si="12"/>
        <v>0</v>
      </c>
      <c r="M20" s="90" t="s">
        <v>100</v>
      </c>
      <c r="N20" s="110">
        <f t="shared" si="8"/>
        <v>21.11</v>
      </c>
      <c r="O20" s="110">
        <f t="shared" si="9"/>
        <v>0</v>
      </c>
      <c r="P20" s="110">
        <f t="shared" si="9"/>
        <v>21.11</v>
      </c>
      <c r="Q20" s="110">
        <f aca="true" t="shared" si="13" ref="Q20:V20">+SUM(Q21:Q23)</f>
        <v>0</v>
      </c>
      <c r="R20" s="110">
        <f t="shared" si="13"/>
        <v>21.11</v>
      </c>
      <c r="S20" s="110">
        <f t="shared" si="13"/>
        <v>0</v>
      </c>
      <c r="T20" s="110">
        <f t="shared" si="13"/>
        <v>0</v>
      </c>
      <c r="U20" s="110">
        <f t="shared" si="13"/>
        <v>0</v>
      </c>
      <c r="V20" s="110">
        <f t="shared" si="13"/>
        <v>0</v>
      </c>
      <c r="W20" s="91"/>
      <c r="X20" s="112">
        <f t="shared" si="11"/>
        <v>4.955399061032863</v>
      </c>
      <c r="Y20" s="112"/>
      <c r="Z20" s="112">
        <f>+P20/E20*100</f>
        <v>12.132183908045976</v>
      </c>
    </row>
    <row r="21" spans="1:26" s="92" customFormat="1" ht="18" customHeight="1">
      <c r="A21" s="91"/>
      <c r="B21" s="95" t="s">
        <v>111</v>
      </c>
      <c r="C21" s="99">
        <f>+D21+E21</f>
        <v>184</v>
      </c>
      <c r="D21" s="99">
        <f aca="true" t="shared" si="14" ref="D21:E23">+F21+H21+J21</f>
        <v>126</v>
      </c>
      <c r="E21" s="99">
        <f t="shared" si="14"/>
        <v>58</v>
      </c>
      <c r="F21" s="99">
        <f>+'Năm 2022'!F21+'Năm 2023'!F21</f>
        <v>109</v>
      </c>
      <c r="G21" s="99">
        <f>+'Năm 2022'!G21+'Năm 2023'!G21</f>
        <v>50</v>
      </c>
      <c r="H21" s="99">
        <f>+'Năm 2022'!H21+'Năm 2023'!H21</f>
        <v>11</v>
      </c>
      <c r="I21" s="99">
        <f>+'Năm 2022'!I21+'Năm 2023'!I21</f>
        <v>5</v>
      </c>
      <c r="J21" s="99">
        <f>+'Năm 2022'!J21+'Năm 2023'!J21</f>
        <v>6</v>
      </c>
      <c r="K21" s="99">
        <f>+'Năm 2022'!K21+'Năm 2023'!K21</f>
        <v>3</v>
      </c>
      <c r="L21" s="99"/>
      <c r="M21" s="95" t="s">
        <v>111</v>
      </c>
      <c r="N21" s="109">
        <f t="shared" si="8"/>
        <v>0</v>
      </c>
      <c r="O21" s="109">
        <f t="shared" si="9"/>
        <v>0</v>
      </c>
      <c r="P21" s="109">
        <f t="shared" si="9"/>
        <v>0</v>
      </c>
      <c r="Q21" s="108">
        <f>+'Năm 2022'!Q21+'Năm 2023'!Q21</f>
        <v>0</v>
      </c>
      <c r="R21" s="108">
        <f>+'Năm 2022'!R21+'Năm 2023'!R21</f>
        <v>0</v>
      </c>
      <c r="S21" s="108">
        <f>+'Năm 2022'!S21+'Năm 2023'!S21</f>
        <v>0</v>
      </c>
      <c r="T21" s="108">
        <f>+'Năm 2022'!T21+'Năm 2023'!T21</f>
        <v>0</v>
      </c>
      <c r="U21" s="108">
        <f>+'Năm 2022'!U21+'Năm 2023'!U21</f>
        <v>0</v>
      </c>
      <c r="V21" s="108">
        <f>+'Năm 2022'!V21+'Năm 2023'!V21</f>
        <v>0</v>
      </c>
      <c r="W21" s="108">
        <f>+'Năm 2022'!W21+'Năm 2023'!W21</f>
        <v>0</v>
      </c>
      <c r="X21" s="112">
        <f t="shared" si="11"/>
        <v>0</v>
      </c>
      <c r="Y21" s="91"/>
      <c r="Z21" s="91"/>
    </row>
    <row r="22" spans="1:26" s="92" customFormat="1" ht="18" customHeight="1">
      <c r="A22" s="91"/>
      <c r="B22" s="95" t="s">
        <v>110</v>
      </c>
      <c r="C22" s="99">
        <f>+D22+E22</f>
        <v>184</v>
      </c>
      <c r="D22" s="99">
        <f t="shared" si="14"/>
        <v>126</v>
      </c>
      <c r="E22" s="99">
        <f t="shared" si="14"/>
        <v>58</v>
      </c>
      <c r="F22" s="99">
        <f>+'Năm 2022'!F22+'Năm 2023'!F22</f>
        <v>109</v>
      </c>
      <c r="G22" s="99">
        <f>+'Năm 2022'!G22+'Năm 2023'!G22</f>
        <v>50</v>
      </c>
      <c r="H22" s="99">
        <f>+'Năm 2022'!H22+'Năm 2023'!H22</f>
        <v>11</v>
      </c>
      <c r="I22" s="99">
        <f>+'Năm 2022'!I22+'Năm 2023'!I22</f>
        <v>5</v>
      </c>
      <c r="J22" s="99">
        <f>+'Năm 2022'!J22+'Năm 2023'!J22</f>
        <v>6</v>
      </c>
      <c r="K22" s="99">
        <f>+'Năm 2022'!K22+'Năm 2023'!K22</f>
        <v>3</v>
      </c>
      <c r="L22" s="99"/>
      <c r="M22" s="95" t="s">
        <v>110</v>
      </c>
      <c r="N22" s="109">
        <f t="shared" si="8"/>
        <v>0</v>
      </c>
      <c r="O22" s="109">
        <f t="shared" si="9"/>
        <v>0</v>
      </c>
      <c r="P22" s="109">
        <f t="shared" si="9"/>
        <v>0</v>
      </c>
      <c r="Q22" s="108">
        <f>+'Năm 2022'!Q22+'Năm 2023'!Q22</f>
        <v>0</v>
      </c>
      <c r="R22" s="108">
        <f>+'Năm 2022'!R22+'Năm 2023'!R22</f>
        <v>0</v>
      </c>
      <c r="S22" s="108">
        <f>+'Năm 2022'!S22+'Năm 2023'!S22</f>
        <v>0</v>
      </c>
      <c r="T22" s="108">
        <f>+'Năm 2022'!T22+'Năm 2023'!T22</f>
        <v>0</v>
      </c>
      <c r="U22" s="108">
        <f>+'Năm 2022'!U22+'Năm 2023'!U22</f>
        <v>0</v>
      </c>
      <c r="V22" s="108">
        <f>+'Năm 2022'!V22+'Năm 2023'!V22</f>
        <v>0</v>
      </c>
      <c r="W22" s="108">
        <f>+'Năm 2022'!W22+'Năm 2023'!W22</f>
        <v>0</v>
      </c>
      <c r="X22" s="112">
        <f t="shared" si="11"/>
        <v>0</v>
      </c>
      <c r="Y22" s="91"/>
      <c r="Z22" s="91"/>
    </row>
    <row r="23" spans="1:26" s="92" customFormat="1" ht="18" customHeight="1">
      <c r="A23" s="91"/>
      <c r="B23" s="95" t="s">
        <v>116</v>
      </c>
      <c r="C23" s="99">
        <f>+D23+E23</f>
        <v>58</v>
      </c>
      <c r="D23" s="99">
        <f t="shared" si="14"/>
        <v>0</v>
      </c>
      <c r="E23" s="99">
        <f t="shared" si="14"/>
        <v>58</v>
      </c>
      <c r="F23" s="99">
        <f>+'Năm 2022'!F23+'Năm 2023'!F23</f>
        <v>0</v>
      </c>
      <c r="G23" s="99">
        <f>+'Năm 2022'!G23+'Năm 2023'!G23</f>
        <v>50</v>
      </c>
      <c r="H23" s="99">
        <f>+'Năm 2022'!H23+'Năm 2023'!H23</f>
        <v>0</v>
      </c>
      <c r="I23" s="99">
        <f>+'Năm 2022'!I23+'Năm 2023'!I23</f>
        <v>5</v>
      </c>
      <c r="J23" s="99">
        <f>+'Năm 2022'!J23+'Năm 2023'!J23</f>
        <v>0</v>
      </c>
      <c r="K23" s="99">
        <f>+'Năm 2022'!K23+'Năm 2023'!K23</f>
        <v>3</v>
      </c>
      <c r="L23" s="99"/>
      <c r="M23" s="95" t="s">
        <v>116</v>
      </c>
      <c r="N23" s="109">
        <f t="shared" si="8"/>
        <v>21.11</v>
      </c>
      <c r="O23" s="109">
        <f t="shared" si="9"/>
        <v>0</v>
      </c>
      <c r="P23" s="109">
        <f t="shared" si="9"/>
        <v>21.11</v>
      </c>
      <c r="Q23" s="108">
        <f>+'Năm 2022'!Q23+'Năm 2023'!Q23</f>
        <v>0</v>
      </c>
      <c r="R23" s="108">
        <f>+'Năm 2022'!R23+'Năm 2023'!R23</f>
        <v>21.11</v>
      </c>
      <c r="S23" s="108">
        <f>+'Năm 2022'!S23+'Năm 2023'!S23</f>
        <v>0</v>
      </c>
      <c r="T23" s="108">
        <f>+'Năm 2022'!T23+'Năm 2023'!T23</f>
        <v>0</v>
      </c>
      <c r="U23" s="108">
        <f>+'Năm 2022'!U23+'Năm 2023'!U23</f>
        <v>0</v>
      </c>
      <c r="V23" s="108">
        <f>+'Năm 2022'!V23+'Năm 2023'!V23</f>
        <v>0</v>
      </c>
      <c r="W23" s="108">
        <f>+'Năm 2022'!W23+'Năm 2023'!W23</f>
        <v>0</v>
      </c>
      <c r="X23" s="112">
        <f t="shared" si="11"/>
        <v>36.39655172413793</v>
      </c>
      <c r="Y23" s="112"/>
      <c r="Z23" s="112">
        <f>+P23/E23*100</f>
        <v>36.39655172413793</v>
      </c>
    </row>
    <row r="24" spans="1:26" s="92" customFormat="1" ht="18" customHeight="1">
      <c r="A24" s="90" t="s">
        <v>105</v>
      </c>
      <c r="B24" s="90" t="s">
        <v>101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0" t="s">
        <v>101</v>
      </c>
      <c r="N24" s="103"/>
      <c r="O24" s="103"/>
      <c r="P24" s="103"/>
      <c r="Q24" s="103"/>
      <c r="R24" s="103"/>
      <c r="S24" s="103"/>
      <c r="T24" s="103"/>
      <c r="U24" s="103"/>
      <c r="V24" s="103"/>
      <c r="W24" s="91"/>
      <c r="X24" s="112"/>
      <c r="Y24" s="91"/>
      <c r="Z24" s="91"/>
    </row>
    <row r="25" spans="1:26" s="92" customFormat="1" ht="18" customHeight="1">
      <c r="A25" s="91"/>
      <c r="B25" s="91" t="s">
        <v>97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1" t="s">
        <v>97</v>
      </c>
      <c r="N25" s="103"/>
      <c r="O25" s="103"/>
      <c r="P25" s="103"/>
      <c r="Q25" s="103"/>
      <c r="R25" s="103"/>
      <c r="S25" s="103"/>
      <c r="T25" s="103"/>
      <c r="U25" s="103"/>
      <c r="V25" s="103"/>
      <c r="W25" s="91"/>
      <c r="X25" s="112"/>
      <c r="Y25" s="91"/>
      <c r="Z25" s="91"/>
    </row>
    <row r="26" spans="1:26" s="92" customFormat="1" ht="18" customHeight="1">
      <c r="A26" s="90" t="s">
        <v>106</v>
      </c>
      <c r="B26" s="90" t="s">
        <v>108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0" t="s">
        <v>108</v>
      </c>
      <c r="N26" s="103"/>
      <c r="O26" s="103"/>
      <c r="P26" s="103"/>
      <c r="Q26" s="103"/>
      <c r="R26" s="103"/>
      <c r="S26" s="103"/>
      <c r="T26" s="103"/>
      <c r="U26" s="103"/>
      <c r="V26" s="103"/>
      <c r="W26" s="91"/>
      <c r="X26" s="112"/>
      <c r="Y26" s="91"/>
      <c r="Z26" s="91"/>
    </row>
    <row r="27" spans="1:26" s="92" customFormat="1" ht="18" customHeight="1">
      <c r="A27" s="91"/>
      <c r="B27" s="91" t="s">
        <v>97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1" t="s">
        <v>97</v>
      </c>
      <c r="N27" s="103"/>
      <c r="O27" s="103"/>
      <c r="P27" s="103"/>
      <c r="Q27" s="103"/>
      <c r="R27" s="103"/>
      <c r="S27" s="103"/>
      <c r="T27" s="103"/>
      <c r="U27" s="103"/>
      <c r="V27" s="103"/>
      <c r="W27" s="91"/>
      <c r="X27" s="112"/>
      <c r="Y27" s="91"/>
      <c r="Z27" s="91"/>
    </row>
    <row r="28" spans="1:26" s="92" customFormat="1" ht="18" customHeight="1">
      <c r="A28" s="90" t="s">
        <v>107</v>
      </c>
      <c r="B28" s="90" t="s">
        <v>109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0" t="s">
        <v>109</v>
      </c>
      <c r="N28" s="103"/>
      <c r="O28" s="103"/>
      <c r="P28" s="103"/>
      <c r="Q28" s="103"/>
      <c r="R28" s="103"/>
      <c r="S28" s="103"/>
      <c r="T28" s="103"/>
      <c r="U28" s="103"/>
      <c r="V28" s="103"/>
      <c r="W28" s="91"/>
      <c r="X28" s="112"/>
      <c r="Y28" s="91"/>
      <c r="Z28" s="91"/>
    </row>
    <row r="29" spans="1:26" s="92" customFormat="1" ht="18" customHeight="1">
      <c r="A29" s="91"/>
      <c r="B29" s="91" t="s">
        <v>97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1" t="s">
        <v>97</v>
      </c>
      <c r="N29" s="103"/>
      <c r="O29" s="103"/>
      <c r="P29" s="103"/>
      <c r="Q29" s="103"/>
      <c r="R29" s="103"/>
      <c r="S29" s="103"/>
      <c r="T29" s="103"/>
      <c r="U29" s="103"/>
      <c r="V29" s="103"/>
      <c r="W29" s="91"/>
      <c r="X29" s="112"/>
      <c r="Y29" s="91"/>
      <c r="Z29" s="91"/>
    </row>
    <row r="30" spans="1:26" s="115" customFormat="1" ht="18" customHeight="1">
      <c r="A30" s="90" t="s">
        <v>18</v>
      </c>
      <c r="B30" s="90" t="s">
        <v>17</v>
      </c>
      <c r="C30" s="98">
        <f>+SUM(C31)</f>
        <v>99</v>
      </c>
      <c r="D30" s="98">
        <f aca="true" t="shared" si="15" ref="D30:L30">+SUM(D31)</f>
        <v>0</v>
      </c>
      <c r="E30" s="98">
        <f t="shared" si="15"/>
        <v>99</v>
      </c>
      <c r="F30" s="98">
        <f t="shared" si="15"/>
        <v>0</v>
      </c>
      <c r="G30" s="98">
        <f t="shared" si="15"/>
        <v>86</v>
      </c>
      <c r="H30" s="98">
        <f t="shared" si="15"/>
        <v>0</v>
      </c>
      <c r="I30" s="98">
        <f t="shared" si="15"/>
        <v>9</v>
      </c>
      <c r="J30" s="98">
        <f t="shared" si="15"/>
        <v>0</v>
      </c>
      <c r="K30" s="98">
        <f t="shared" si="15"/>
        <v>4</v>
      </c>
      <c r="L30" s="98">
        <f t="shared" si="15"/>
        <v>0</v>
      </c>
      <c r="M30" s="90" t="s">
        <v>17</v>
      </c>
      <c r="N30" s="102">
        <f>+O30+P30</f>
        <v>86.292</v>
      </c>
      <c r="O30" s="102">
        <f>+Q30+S30+U30</f>
        <v>0</v>
      </c>
      <c r="P30" s="102">
        <f>+R30+T30+V30</f>
        <v>86.292</v>
      </c>
      <c r="Q30" s="118">
        <f aca="true" t="shared" si="16" ref="Q30:V30">+Q31</f>
        <v>0</v>
      </c>
      <c r="R30" s="118">
        <f t="shared" si="16"/>
        <v>86</v>
      </c>
      <c r="S30" s="118">
        <f t="shared" si="16"/>
        <v>0</v>
      </c>
      <c r="T30" s="118">
        <f t="shared" si="16"/>
        <v>0.292</v>
      </c>
      <c r="U30" s="118">
        <f t="shared" si="16"/>
        <v>0</v>
      </c>
      <c r="V30" s="118">
        <f t="shared" si="16"/>
        <v>0</v>
      </c>
      <c r="W30" s="90"/>
      <c r="X30" s="112">
        <f>+N30/C30*100</f>
        <v>87.16363636363637</v>
      </c>
      <c r="Y30" s="112"/>
      <c r="Z30" s="112">
        <f>+P30/E30*100</f>
        <v>87.16363636363637</v>
      </c>
    </row>
    <row r="31" spans="1:26" s="92" customFormat="1" ht="18" customHeight="1">
      <c r="A31" s="91"/>
      <c r="B31" s="95" t="s">
        <v>87</v>
      </c>
      <c r="C31" s="99">
        <f>+D31+E31</f>
        <v>99</v>
      </c>
      <c r="D31" s="99">
        <f>+F31+H31+J31</f>
        <v>0</v>
      </c>
      <c r="E31" s="99">
        <f>+G31+I31+K31</f>
        <v>99</v>
      </c>
      <c r="F31" s="99">
        <f>+'Năm 2022'!F31+'Năm 2023'!F31</f>
        <v>0</v>
      </c>
      <c r="G31" s="99">
        <f>+'Năm 2022'!G31+'Năm 2023'!G31</f>
        <v>86</v>
      </c>
      <c r="H31" s="99">
        <f>+'Năm 2022'!H31+'Năm 2023'!H31</f>
        <v>0</v>
      </c>
      <c r="I31" s="99">
        <f>+'Năm 2022'!I31+'Năm 2023'!I31</f>
        <v>9</v>
      </c>
      <c r="J31" s="99">
        <f>+'Năm 2022'!J31+'Năm 2023'!J31</f>
        <v>0</v>
      </c>
      <c r="K31" s="99">
        <f>+'Năm 2022'!K31+'Năm 2023'!K31</f>
        <v>4</v>
      </c>
      <c r="L31" s="99"/>
      <c r="M31" s="95" t="s">
        <v>87</v>
      </c>
      <c r="N31" s="102">
        <f>+O31+P31</f>
        <v>86.292</v>
      </c>
      <c r="O31" s="102">
        <f>+Q31+S31+U31</f>
        <v>0</v>
      </c>
      <c r="P31" s="103">
        <f>+R31+T31+V31</f>
        <v>86.292</v>
      </c>
      <c r="Q31" s="117">
        <f>+'Năm 2022'!Q31+'Năm 2023'!Q31</f>
        <v>0</v>
      </c>
      <c r="R31" s="117">
        <f>+'Năm 2022'!R31+'Năm 2023'!R31</f>
        <v>86</v>
      </c>
      <c r="S31" s="117">
        <f>+'Năm 2022'!S31+'Năm 2023'!S31</f>
        <v>0</v>
      </c>
      <c r="T31" s="117">
        <f>+'Năm 2022'!T31+'Năm 2023'!T31</f>
        <v>0.292</v>
      </c>
      <c r="U31" s="117">
        <f>+'Năm 2022'!U31+'Năm 2023'!U31</f>
        <v>0</v>
      </c>
      <c r="V31" s="117">
        <f>+'Năm 2022'!V31+'Năm 2023'!V31</f>
        <v>0</v>
      </c>
      <c r="W31" s="117">
        <f>+'Năm 2022'!W31+'Năm 2023'!W31</f>
        <v>0</v>
      </c>
      <c r="X31" s="112">
        <f>+N31/C31*100</f>
        <v>87.16363636363637</v>
      </c>
      <c r="Y31" s="112"/>
      <c r="Z31" s="112">
        <f>+P31/E31*100</f>
        <v>87.16363636363637</v>
      </c>
    </row>
  </sheetData>
  <sheetProtection/>
  <mergeCells count="26">
    <mergeCell ref="A1:Z1"/>
    <mergeCell ref="A2:Z2"/>
    <mergeCell ref="A4:A6"/>
    <mergeCell ref="B4:B6"/>
    <mergeCell ref="C4:L4"/>
    <mergeCell ref="M4:M6"/>
    <mergeCell ref="N4:W4"/>
    <mergeCell ref="X4:Z4"/>
    <mergeCell ref="C5:C6"/>
    <mergeCell ref="D5:D6"/>
    <mergeCell ref="E5:E6"/>
    <mergeCell ref="F5:G5"/>
    <mergeCell ref="H5:I5"/>
    <mergeCell ref="J5:K5"/>
    <mergeCell ref="L5:L6"/>
    <mergeCell ref="N5:N6"/>
    <mergeCell ref="X5:X6"/>
    <mergeCell ref="Y5:Y6"/>
    <mergeCell ref="Z5:Z6"/>
    <mergeCell ref="A7:B7"/>
    <mergeCell ref="O5:O6"/>
    <mergeCell ref="P5:P6"/>
    <mergeCell ref="Q5:R5"/>
    <mergeCell ref="S5:T5"/>
    <mergeCell ref="U5:V5"/>
    <mergeCell ref="W5:W6"/>
  </mergeCells>
  <printOptions/>
  <pageMargins left="0.33" right="0.2" top="0.47" bottom="0.28" header="0.3" footer="0.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2023-09-07T03:18:07Z</cp:lastPrinted>
  <dcterms:created xsi:type="dcterms:W3CDTF">2023-09-04T10:12:01Z</dcterms:created>
  <dcterms:modified xsi:type="dcterms:W3CDTF">2023-09-08T03:51:47Z</dcterms:modified>
  <cp:category/>
  <cp:version/>
  <cp:contentType/>
  <cp:contentStatus/>
</cp:coreProperties>
</file>